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120" windowWidth="19185" windowHeight="711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Players" sheetId="152" state="hidden" r:id="rId16"/>
    <sheet name="Week16" sheetId="337" state="hidden" r:id="rId17"/>
    <sheet name="Week17" sheetId="338" state="hidden" r:id="rId18"/>
    <sheet name="Week18" sheetId="339" state="hidden" r:id="rId19"/>
    <sheet name="Week19" sheetId="340" state="hidden" r:id="rId20"/>
    <sheet name="Week20" sheetId="341" state="hidden" r:id="rId21"/>
    <sheet name="Week21" sheetId="342" state="hidden" r:id="rId22"/>
    <sheet name="Week22" sheetId="343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7" hidden="1">Checkouts!$B$10:$E$175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Checkouts!$B$2:$L$125</definedName>
    <definedName name="BuiltIn_Print_Area" localSheetId="25">Table!$B$1:$L$19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15">AllPlayers!$A$2:$MC$351</definedName>
    <definedName name="PlayerID">AllPlayers!$A$2:$MC$351</definedName>
    <definedName name="PlayerN" localSheetId="15">AllPlayers!$B$2:$D$351</definedName>
    <definedName name="PlayerN">AllPlayers!$B$2:$D$351</definedName>
    <definedName name="PlayerNames" localSheetId="15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15">Setup!$B$2:$E$15</definedName>
    <definedName name="TeamName">Setup!$B$2:$E$15</definedName>
    <definedName name="Teams" localSheetId="15">Setup!$A$2:$M$15</definedName>
    <definedName name="Teams">Setup!$A$2:$M$15</definedName>
    <definedName name="unnamed" localSheetId="27">Checkouts!#REF!</definedName>
    <definedName name="unnamed" localSheetId="25">Table!$B$6:$L$15</definedName>
    <definedName name="unnamed" localSheetId="26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I5" i="243" l="1"/>
  <c r="I6" i="243"/>
  <c r="I7" i="243"/>
  <c r="I8" i="243"/>
  <c r="I9" i="243"/>
  <c r="I10" i="243"/>
  <c r="I11" i="243"/>
  <c r="I12" i="243"/>
  <c r="I13" i="243"/>
  <c r="I4" i="243"/>
  <c r="I14" i="243"/>
  <c r="H14" i="2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99" i="333"/>
  <c r="Z99" i="333"/>
  <c r="AA99" i="333"/>
  <c r="AB99" i="333"/>
  <c r="Y100" i="333"/>
  <c r="Z100" i="333"/>
  <c r="AA100" i="333"/>
  <c r="AB100" i="333"/>
  <c r="Y101" i="333"/>
  <c r="Z101" i="333"/>
  <c r="AA101" i="333"/>
  <c r="AB101" i="333"/>
  <c r="Y102" i="333"/>
  <c r="Z102" i="333"/>
  <c r="AA102" i="333"/>
  <c r="Y103" i="333"/>
  <c r="Z103" i="333"/>
  <c r="AA103" i="333"/>
  <c r="Y94" i="333"/>
  <c r="Z94" i="333"/>
  <c r="AA94" i="333"/>
  <c r="Y95" i="333"/>
  <c r="Z95" i="333"/>
  <c r="AA95" i="333"/>
  <c r="Y96" i="333"/>
  <c r="Z96" i="333"/>
  <c r="AA96" i="333"/>
  <c r="Y97" i="333"/>
  <c r="Z97" i="333"/>
  <c r="AA97" i="333"/>
  <c r="Y98" i="333"/>
  <c r="Z98" i="333"/>
  <c r="AA98" i="333"/>
  <c r="AA92" i="333"/>
  <c r="AA104" i="333"/>
  <c r="Y108" i="333"/>
  <c r="AA109" i="333"/>
  <c r="Y111" i="333"/>
  <c r="Z111" i="333"/>
  <c r="AA111" i="333"/>
  <c r="Y112" i="333"/>
  <c r="Z112" i="333"/>
  <c r="AA112" i="333"/>
  <c r="Y113" i="333"/>
  <c r="Z113" i="333"/>
  <c r="AA113" i="333"/>
  <c r="Y114" i="333"/>
  <c r="Z114" i="333"/>
  <c r="AA114" i="333"/>
  <c r="Y115" i="333"/>
  <c r="Z115" i="333"/>
  <c r="AA115" i="333"/>
  <c r="Y116" i="333"/>
  <c r="Z116" i="333"/>
  <c r="AA116" i="333"/>
  <c r="Y117" i="333"/>
  <c r="Z117" i="333"/>
  <c r="AA117" i="333"/>
  <c r="Y118" i="333"/>
  <c r="Z118" i="333"/>
  <c r="AA118" i="333"/>
  <c r="Y119" i="333"/>
  <c r="Z119" i="333"/>
  <c r="AA119" i="333"/>
  <c r="Y120" i="333"/>
  <c r="Z120" i="333"/>
  <c r="AA120" i="333"/>
  <c r="AA121" i="333"/>
  <c r="AA108" i="333"/>
  <c r="AB111" i="333"/>
  <c r="J4" i="148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B94" i="333"/>
  <c r="B95" i="333"/>
  <c r="B96" i="333"/>
  <c r="B97" i="333"/>
  <c r="B98" i="333"/>
  <c r="B99" i="333"/>
  <c r="B100" i="333"/>
  <c r="B101" i="333"/>
  <c r="B102" i="333"/>
  <c r="B103" i="333"/>
  <c r="B111" i="333"/>
  <c r="B112" i="333"/>
  <c r="B113" i="333"/>
  <c r="B114" i="333"/>
  <c r="B115" i="333"/>
  <c r="B116" i="333"/>
  <c r="B117" i="333"/>
  <c r="B118" i="333"/>
  <c r="B119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Z162" i="338"/>
  <c r="AA162" i="338"/>
  <c r="Z163" i="338"/>
  <c r="AA163" i="338"/>
  <c r="Z164" i="338"/>
  <c r="AA164" i="338"/>
  <c r="Z165" i="338"/>
  <c r="AA165" i="338"/>
  <c r="Z166" i="338"/>
  <c r="AA166" i="338"/>
  <c r="Z167" i="338"/>
  <c r="AA167" i="338"/>
  <c r="Z168" i="338"/>
  <c r="AA168" i="338"/>
  <c r="Z169" i="338"/>
  <c r="AA169" i="338"/>
  <c r="Z170" i="338"/>
  <c r="AA170" i="338"/>
  <c r="Z171" i="338"/>
  <c r="AA171" i="338"/>
  <c r="AA172" i="338"/>
  <c r="AB169" i="338"/>
  <c r="C169" i="338"/>
  <c r="AB168" i="338"/>
  <c r="C168" i="338"/>
  <c r="AB167" i="338"/>
  <c r="C167" i="338"/>
  <c r="AB166" i="338"/>
  <c r="C166" i="338"/>
  <c r="AB165" i="338"/>
  <c r="C165" i="338"/>
  <c r="AB164" i="338"/>
  <c r="C164" i="338"/>
  <c r="AB163" i="338"/>
  <c r="C163" i="338"/>
  <c r="AB162" i="338"/>
  <c r="C162" i="338"/>
  <c r="Y159" i="338"/>
  <c r="AA159" i="338"/>
  <c r="F157" i="338"/>
  <c r="AA143" i="338"/>
  <c r="Z145" i="338"/>
  <c r="AA145" i="338"/>
  <c r="Z146" i="338"/>
  <c r="AA146" i="338"/>
  <c r="Z147" i="338"/>
  <c r="AA147" i="338"/>
  <c r="Z148" i="338"/>
  <c r="AA148" i="338"/>
  <c r="Z149" i="338"/>
  <c r="AA149" i="338"/>
  <c r="Z150" i="338"/>
  <c r="AA150" i="338"/>
  <c r="Z151" i="338"/>
  <c r="AA151" i="338"/>
  <c r="Z152" i="338"/>
  <c r="AA152" i="338"/>
  <c r="Z153" i="338"/>
  <c r="AA153" i="338"/>
  <c r="Z154" i="338"/>
  <c r="AA154" i="338"/>
  <c r="AA155" i="338"/>
  <c r="AB152" i="338"/>
  <c r="C152" i="338"/>
  <c r="AB151" i="338"/>
  <c r="C151" i="338"/>
  <c r="AB150" i="338"/>
  <c r="C150" i="338"/>
  <c r="AB149" i="338"/>
  <c r="C149" i="338"/>
  <c r="AB148" i="338"/>
  <c r="C148" i="338"/>
  <c r="AB147" i="338"/>
  <c r="C147" i="338"/>
  <c r="AB146" i="338"/>
  <c r="C146" i="338"/>
  <c r="AB145" i="338"/>
  <c r="C145" i="338"/>
  <c r="Y142" i="338"/>
  <c r="AA142" i="338"/>
  <c r="F140" i="338"/>
  <c r="AA126" i="338"/>
  <c r="Z128" i="338"/>
  <c r="AA128" i="338"/>
  <c r="Z129" i="338"/>
  <c r="AA129" i="338"/>
  <c r="Z130" i="338"/>
  <c r="AA130" i="338"/>
  <c r="Z131" i="338"/>
  <c r="AA131" i="338"/>
  <c r="Z132" i="338"/>
  <c r="AA132" i="338"/>
  <c r="Z133" i="338"/>
  <c r="AA133" i="338"/>
  <c r="Z134" i="338"/>
  <c r="AA134" i="338"/>
  <c r="Z135" i="338"/>
  <c r="AA135" i="338"/>
  <c r="Z136" i="338"/>
  <c r="AA136" i="338"/>
  <c r="Z137" i="338"/>
  <c r="AA137" i="338"/>
  <c r="AA138" i="338"/>
  <c r="AB135" i="338"/>
  <c r="C135" i="338"/>
  <c r="AB134" i="338"/>
  <c r="C134" i="338"/>
  <c r="AB133" i="338"/>
  <c r="C133" i="338"/>
  <c r="AB132" i="338"/>
  <c r="C132" i="338"/>
  <c r="AB131" i="338"/>
  <c r="C131" i="338"/>
  <c r="AB130" i="338"/>
  <c r="C130" i="338"/>
  <c r="AB129" i="338"/>
  <c r="C129" i="338"/>
  <c r="AB128" i="338"/>
  <c r="C128" i="338"/>
  <c r="Y125" i="338"/>
  <c r="AA125" i="338"/>
  <c r="F123" i="338"/>
  <c r="AA109" i="338"/>
  <c r="Z111" i="338"/>
  <c r="AA111" i="338"/>
  <c r="Z112" i="338"/>
  <c r="AA112" i="338"/>
  <c r="Z113" i="338"/>
  <c r="AA113" i="338"/>
  <c r="Z114" i="338"/>
  <c r="AA114" i="338"/>
  <c r="Z115" i="338"/>
  <c r="AA115" i="338"/>
  <c r="Z116" i="338"/>
  <c r="AA116" i="338"/>
  <c r="Z117" i="338"/>
  <c r="AA117" i="338"/>
  <c r="Z118" i="338"/>
  <c r="AA118" i="338"/>
  <c r="Z119" i="338"/>
  <c r="AA119" i="338"/>
  <c r="Z120" i="338"/>
  <c r="AA120" i="338"/>
  <c r="AA121" i="338"/>
  <c r="AB118" i="338"/>
  <c r="C118" i="338"/>
  <c r="AB117" i="338"/>
  <c r="C117" i="338"/>
  <c r="AB116" i="338"/>
  <c r="C116" i="338"/>
  <c r="AB115" i="338"/>
  <c r="C115" i="338"/>
  <c r="AB114" i="338"/>
  <c r="C114" i="338"/>
  <c r="AB113" i="338"/>
  <c r="C113" i="338"/>
  <c r="AB112" i="338"/>
  <c r="C112" i="338"/>
  <c r="AB111" i="338"/>
  <c r="C111" i="338"/>
  <c r="Y108" i="338"/>
  <c r="AA108" i="338"/>
  <c r="F106" i="338"/>
  <c r="AA92" i="338"/>
  <c r="Z94" i="338"/>
  <c r="AA94" i="338"/>
  <c r="Z95" i="338"/>
  <c r="AA95" i="338"/>
  <c r="Z96" i="338"/>
  <c r="AA96" i="338"/>
  <c r="Z97" i="338"/>
  <c r="AA97" i="338"/>
  <c r="Z98" i="338"/>
  <c r="AA98" i="338"/>
  <c r="Z99" i="338"/>
  <c r="AA99" i="338"/>
  <c r="Z100" i="338"/>
  <c r="AA100" i="338"/>
  <c r="Z101" i="338"/>
  <c r="AA101" i="338"/>
  <c r="Z102" i="338"/>
  <c r="AA102" i="338"/>
  <c r="Z103" i="338"/>
  <c r="AA103" i="338"/>
  <c r="AA104" i="338"/>
  <c r="AB101" i="338"/>
  <c r="C101" i="338"/>
  <c r="AB100" i="338"/>
  <c r="C100" i="338"/>
  <c r="AB99" i="338"/>
  <c r="C99" i="338"/>
  <c r="AB98" i="338"/>
  <c r="C98" i="338"/>
  <c r="AB97" i="338"/>
  <c r="C97" i="338"/>
  <c r="AB96" i="338"/>
  <c r="C96" i="338"/>
  <c r="AB95" i="338"/>
  <c r="C95" i="338"/>
  <c r="AB94" i="338"/>
  <c r="C94" i="338"/>
  <c r="Y91" i="338"/>
  <c r="AA91" i="338"/>
  <c r="F89" i="338"/>
  <c r="AA75" i="338"/>
  <c r="Z77" i="338"/>
  <c r="AA77" i="338"/>
  <c r="Z78" i="338"/>
  <c r="AA78" i="338"/>
  <c r="Z79" i="338"/>
  <c r="AA79" i="338"/>
  <c r="Z80" i="338"/>
  <c r="AA80" i="338"/>
  <c r="Z81" i="338"/>
  <c r="AA81" i="338"/>
  <c r="Z82" i="338"/>
  <c r="AA82" i="338"/>
  <c r="Z83" i="338"/>
  <c r="AA83" i="338"/>
  <c r="Z84" i="338"/>
  <c r="AA84" i="338"/>
  <c r="Z85" i="338"/>
  <c r="AA85" i="338"/>
  <c r="Z86" i="338"/>
  <c r="AA86" i="338"/>
  <c r="AA87" i="338"/>
  <c r="AB84" i="338"/>
  <c r="C84" i="338"/>
  <c r="AB83" i="338"/>
  <c r="C83" i="338"/>
  <c r="AB82" i="338"/>
  <c r="C82" i="338"/>
  <c r="AB81" i="338"/>
  <c r="C81" i="338"/>
  <c r="AB80" i="338"/>
  <c r="C80" i="338"/>
  <c r="AB79" i="338"/>
  <c r="C79" i="338"/>
  <c r="AB78" i="338"/>
  <c r="C78" i="338"/>
  <c r="AB77" i="338"/>
  <c r="C77" i="338"/>
  <c r="Y74" i="338"/>
  <c r="AA74" i="338"/>
  <c r="F72" i="338"/>
  <c r="E72" i="338"/>
  <c r="AA58" i="338"/>
  <c r="Z60" i="338"/>
  <c r="AA60" i="338"/>
  <c r="Z61" i="338"/>
  <c r="AA61" i="338"/>
  <c r="Z62" i="338"/>
  <c r="AA62" i="338"/>
  <c r="Z63" i="338"/>
  <c r="AA63" i="338"/>
  <c r="Z64" i="338"/>
  <c r="AA64" i="338"/>
  <c r="Z65" i="338"/>
  <c r="AA65" i="338"/>
  <c r="Z66" i="338"/>
  <c r="AA66" i="338"/>
  <c r="Z67" i="338"/>
  <c r="AA67" i="338"/>
  <c r="Z68" i="338"/>
  <c r="AA68" i="338"/>
  <c r="Z69" i="338"/>
  <c r="AA69" i="338"/>
  <c r="AA70" i="338"/>
  <c r="AB67" i="338"/>
  <c r="C67" i="338"/>
  <c r="AB66" i="338"/>
  <c r="C66" i="338"/>
  <c r="AB65" i="338"/>
  <c r="C65" i="338"/>
  <c r="AB64" i="338"/>
  <c r="C64" i="338"/>
  <c r="AB63" i="338"/>
  <c r="C63" i="338"/>
  <c r="AB62" i="338"/>
  <c r="C62" i="338"/>
  <c r="AB61" i="338"/>
  <c r="C61" i="338"/>
  <c r="AB60" i="338"/>
  <c r="C60" i="338"/>
  <c r="Y57" i="338"/>
  <c r="AA57" i="338"/>
  <c r="F55" i="338"/>
  <c r="AA41" i="338"/>
  <c r="Z43" i="338"/>
  <c r="AA43" i="338"/>
  <c r="Z44" i="338"/>
  <c r="AA44" i="338"/>
  <c r="Z45" i="338"/>
  <c r="AA45" i="338"/>
  <c r="Z46" i="338"/>
  <c r="AA46" i="338"/>
  <c r="Z47" i="338"/>
  <c r="AA47" i="338"/>
  <c r="Z48" i="338"/>
  <c r="AA48" i="338"/>
  <c r="Z49" i="338"/>
  <c r="AA49" i="338"/>
  <c r="Z50" i="338"/>
  <c r="AA50" i="338"/>
  <c r="Z51" i="338"/>
  <c r="AA51" i="338"/>
  <c r="Z52" i="338"/>
  <c r="AA52" i="338"/>
  <c r="AA53" i="338"/>
  <c r="AB50" i="338"/>
  <c r="C50" i="338"/>
  <c r="AB49" i="338"/>
  <c r="C49" i="338"/>
  <c r="AB48" i="338"/>
  <c r="C48" i="338"/>
  <c r="AB47" i="338"/>
  <c r="C47" i="338"/>
  <c r="AB46" i="338"/>
  <c r="C46" i="338"/>
  <c r="AB45" i="338"/>
  <c r="C45" i="338"/>
  <c r="AB44" i="338"/>
  <c r="C44" i="338"/>
  <c r="AB43" i="338"/>
  <c r="C43" i="338"/>
  <c r="Y40" i="338"/>
  <c r="AA40" i="338"/>
  <c r="F38" i="338"/>
  <c r="E38" i="338"/>
  <c r="AA24" i="338"/>
  <c r="Z26" i="338"/>
  <c r="AA26" i="338"/>
  <c r="Z27" i="338"/>
  <c r="AA27" i="338"/>
  <c r="Z28" i="338"/>
  <c r="AA28" i="338"/>
  <c r="Z29" i="338"/>
  <c r="AA29" i="338"/>
  <c r="Z30" i="338"/>
  <c r="AA30" i="338"/>
  <c r="Z31" i="338"/>
  <c r="AA31" i="338"/>
  <c r="Z32" i="338"/>
  <c r="AA32" i="338"/>
  <c r="Z33" i="338"/>
  <c r="AA33" i="338"/>
  <c r="Z34" i="338"/>
  <c r="AA34" i="338"/>
  <c r="Z35" i="338"/>
  <c r="AA35" i="338"/>
  <c r="AA36" i="338"/>
  <c r="AB33" i="338"/>
  <c r="C33" i="338"/>
  <c r="AB32" i="338"/>
  <c r="C32" i="338"/>
  <c r="AB31" i="338"/>
  <c r="C31" i="338"/>
  <c r="AB30" i="338"/>
  <c r="C30" i="338"/>
  <c r="AB29" i="338"/>
  <c r="C29" i="338"/>
  <c r="AB28" i="338"/>
  <c r="C28" i="338"/>
  <c r="AB27" i="338"/>
  <c r="C27" i="338"/>
  <c r="AB26" i="338"/>
  <c r="C26" i="338"/>
  <c r="Y23" i="338"/>
  <c r="AA23" i="338"/>
  <c r="F21" i="338"/>
  <c r="AA7" i="338"/>
  <c r="Z9" i="338"/>
  <c r="AA9" i="338"/>
  <c r="Z10" i="338"/>
  <c r="AA10" i="338"/>
  <c r="Z11" i="338"/>
  <c r="AA11" i="338"/>
  <c r="Z12" i="338"/>
  <c r="AA12" i="338"/>
  <c r="Z13" i="338"/>
  <c r="AA13" i="338"/>
  <c r="Z14" i="338"/>
  <c r="AA14" i="338"/>
  <c r="Z15" i="338"/>
  <c r="AA15" i="338"/>
  <c r="Z16" i="338"/>
  <c r="AA16" i="338"/>
  <c r="Z17" i="338"/>
  <c r="AA17" i="338"/>
  <c r="Z18" i="338"/>
  <c r="AA18" i="338"/>
  <c r="AA19" i="338"/>
  <c r="AB16" i="338"/>
  <c r="C16" i="338"/>
  <c r="AB15" i="338"/>
  <c r="C15" i="338"/>
  <c r="AB14" i="338"/>
  <c r="C14" i="338"/>
  <c r="AB13" i="338"/>
  <c r="C13" i="338"/>
  <c r="AB12" i="338"/>
  <c r="C12" i="338"/>
  <c r="AB11" i="338"/>
  <c r="C11" i="338"/>
  <c r="AB10" i="338"/>
  <c r="C10" i="338"/>
  <c r="AB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Z162" i="337"/>
  <c r="AA162" i="337"/>
  <c r="Z163" i="337"/>
  <c r="AA163" i="337"/>
  <c r="Z164" i="337"/>
  <c r="AA164" i="337"/>
  <c r="Z165" i="337"/>
  <c r="AA165" i="337"/>
  <c r="Z166" i="337"/>
  <c r="AA166" i="337"/>
  <c r="Z167" i="337"/>
  <c r="AA167" i="337"/>
  <c r="Z168" i="337"/>
  <c r="AA168" i="337"/>
  <c r="Z169" i="337"/>
  <c r="AA169" i="337"/>
  <c r="Z170" i="337"/>
  <c r="AA170" i="337"/>
  <c r="Z171" i="337"/>
  <c r="AA171" i="337"/>
  <c r="AA172" i="337"/>
  <c r="AB169" i="337"/>
  <c r="C169" i="337"/>
  <c r="AB168" i="337"/>
  <c r="C168" i="337"/>
  <c r="AB167" i="337"/>
  <c r="C167" i="337"/>
  <c r="AB166" i="337"/>
  <c r="C166" i="337"/>
  <c r="AB165" i="337"/>
  <c r="C165" i="337"/>
  <c r="AB164" i="337"/>
  <c r="C164" i="337"/>
  <c r="AB163" i="337"/>
  <c r="C163" i="337"/>
  <c r="AB162" i="337"/>
  <c r="C162" i="337"/>
  <c r="Y159" i="337"/>
  <c r="AA159" i="337"/>
  <c r="F157" i="337"/>
  <c r="AA143" i="337"/>
  <c r="Z145" i="337"/>
  <c r="AA145" i="337"/>
  <c r="Z146" i="337"/>
  <c r="AA146" i="337"/>
  <c r="Z147" i="337"/>
  <c r="AA147" i="337"/>
  <c r="Z148" i="337"/>
  <c r="AA148" i="337"/>
  <c r="Z149" i="337"/>
  <c r="AA149" i="337"/>
  <c r="Z150" i="337"/>
  <c r="AA150" i="337"/>
  <c r="Z151" i="337"/>
  <c r="AA151" i="337"/>
  <c r="Z152" i="337"/>
  <c r="AA152" i="337"/>
  <c r="Z153" i="337"/>
  <c r="AA153" i="337"/>
  <c r="Z154" i="337"/>
  <c r="AA154" i="337"/>
  <c r="AA155" i="337"/>
  <c r="AB152" i="337"/>
  <c r="C152" i="337"/>
  <c r="AB151" i="337"/>
  <c r="C151" i="337"/>
  <c r="AB150" i="337"/>
  <c r="C150" i="337"/>
  <c r="AB149" i="337"/>
  <c r="C149" i="337"/>
  <c r="AB148" i="337"/>
  <c r="C148" i="337"/>
  <c r="AB147" i="337"/>
  <c r="C147" i="337"/>
  <c r="AB146" i="337"/>
  <c r="C146" i="337"/>
  <c r="AB145" i="337"/>
  <c r="C145" i="337"/>
  <c r="Y142" i="337"/>
  <c r="AA142" i="337"/>
  <c r="F140" i="337"/>
  <c r="AA126" i="337"/>
  <c r="Z128" i="337"/>
  <c r="AA128" i="337"/>
  <c r="Z129" i="337"/>
  <c r="AA129" i="337"/>
  <c r="Z130" i="337"/>
  <c r="AA130" i="337"/>
  <c r="Z131" i="337"/>
  <c r="AA131" i="337"/>
  <c r="Z132" i="337"/>
  <c r="AA132" i="337"/>
  <c r="Z133" i="337"/>
  <c r="AA133" i="337"/>
  <c r="Z134" i="337"/>
  <c r="AA134" i="337"/>
  <c r="Z135" i="337"/>
  <c r="AA135" i="337"/>
  <c r="Z136" i="337"/>
  <c r="AA136" i="337"/>
  <c r="Z137" i="337"/>
  <c r="AA137" i="337"/>
  <c r="AA138" i="337"/>
  <c r="AB135" i="337"/>
  <c r="C135" i="337"/>
  <c r="AB134" i="337"/>
  <c r="C134" i="337"/>
  <c r="AB133" i="337"/>
  <c r="C133" i="337"/>
  <c r="AB132" i="337"/>
  <c r="C132" i="337"/>
  <c r="AB131" i="337"/>
  <c r="C131" i="337"/>
  <c r="AB130" i="337"/>
  <c r="C130" i="337"/>
  <c r="AB129" i="337"/>
  <c r="C129" i="337"/>
  <c r="AB128" i="337"/>
  <c r="C128" i="337"/>
  <c r="Y125" i="337"/>
  <c r="AA125" i="337"/>
  <c r="F123" i="337"/>
  <c r="AA109" i="337"/>
  <c r="Z111" i="337"/>
  <c r="AA111" i="337"/>
  <c r="Z112" i="337"/>
  <c r="AA112" i="337"/>
  <c r="Z113" i="337"/>
  <c r="AA113" i="337"/>
  <c r="Z114" i="337"/>
  <c r="AA114" i="337"/>
  <c r="Z115" i="337"/>
  <c r="AA115" i="337"/>
  <c r="Z116" i="337"/>
  <c r="AA116" i="337"/>
  <c r="Z117" i="337"/>
  <c r="AA117" i="337"/>
  <c r="Z118" i="337"/>
  <c r="AA118" i="337"/>
  <c r="Z119" i="337"/>
  <c r="AA119" i="337"/>
  <c r="Z120" i="337"/>
  <c r="AA120" i="337"/>
  <c r="AA121" i="337"/>
  <c r="AB118" i="337"/>
  <c r="C118" i="337"/>
  <c r="AB117" i="337"/>
  <c r="C117" i="337"/>
  <c r="AB116" i="337"/>
  <c r="C116" i="337"/>
  <c r="AB115" i="337"/>
  <c r="C115" i="337"/>
  <c r="AB114" i="337"/>
  <c r="C114" i="337"/>
  <c r="AB113" i="337"/>
  <c r="C113" i="337"/>
  <c r="AB112" i="337"/>
  <c r="C112" i="337"/>
  <c r="AB111" i="337"/>
  <c r="C111" i="337"/>
  <c r="Y108" i="337"/>
  <c r="AA108" i="337"/>
  <c r="F106" i="337"/>
  <c r="AA92" i="337"/>
  <c r="Z94" i="337"/>
  <c r="AA94" i="337"/>
  <c r="Z95" i="337"/>
  <c r="AA95" i="337"/>
  <c r="Z96" i="337"/>
  <c r="AA96" i="337"/>
  <c r="Z97" i="337"/>
  <c r="AA97" i="337"/>
  <c r="Z98" i="337"/>
  <c r="AA98" i="337"/>
  <c r="Z99" i="337"/>
  <c r="AA99" i="337"/>
  <c r="Z100" i="337"/>
  <c r="AA100" i="337"/>
  <c r="Z101" i="337"/>
  <c r="AA101" i="337"/>
  <c r="Z102" i="337"/>
  <c r="AA102" i="337"/>
  <c r="Z103" i="337"/>
  <c r="AA103" i="337"/>
  <c r="AA104" i="337"/>
  <c r="AB101" i="337"/>
  <c r="C101" i="337"/>
  <c r="AB100" i="337"/>
  <c r="C100" i="337"/>
  <c r="AB99" i="337"/>
  <c r="C99" i="337"/>
  <c r="AB98" i="337"/>
  <c r="C98" i="337"/>
  <c r="AB97" i="337"/>
  <c r="C97" i="337"/>
  <c r="AB96" i="337"/>
  <c r="C96" i="337"/>
  <c r="AB95" i="337"/>
  <c r="C95" i="337"/>
  <c r="AB94" i="337"/>
  <c r="C94" i="337"/>
  <c r="Y91" i="337"/>
  <c r="AA91" i="337"/>
  <c r="F89" i="337"/>
  <c r="AA75" i="337"/>
  <c r="Z77" i="337"/>
  <c r="AA77" i="337"/>
  <c r="Z78" i="337"/>
  <c r="AA78" i="337"/>
  <c r="Z79" i="337"/>
  <c r="AA79" i="337"/>
  <c r="Z80" i="337"/>
  <c r="AA80" i="337"/>
  <c r="Z81" i="337"/>
  <c r="AA81" i="337"/>
  <c r="Z82" i="337"/>
  <c r="AA82" i="337"/>
  <c r="Z83" i="337"/>
  <c r="AA83" i="337"/>
  <c r="Z84" i="337"/>
  <c r="AA84" i="337"/>
  <c r="Z85" i="337"/>
  <c r="AA85" i="337"/>
  <c r="Z86" i="337"/>
  <c r="AA86" i="337"/>
  <c r="AA87" i="337"/>
  <c r="AB84" i="337"/>
  <c r="C84" i="337"/>
  <c r="AB83" i="337"/>
  <c r="C83" i="337"/>
  <c r="AB82" i="337"/>
  <c r="C82" i="337"/>
  <c r="AB81" i="337"/>
  <c r="C81" i="337"/>
  <c r="AB80" i="337"/>
  <c r="C80" i="337"/>
  <c r="AB79" i="337"/>
  <c r="C79" i="337"/>
  <c r="AB78" i="337"/>
  <c r="C78" i="337"/>
  <c r="AB77" i="337"/>
  <c r="C77" i="337"/>
  <c r="Y74" i="337"/>
  <c r="AA74" i="337"/>
  <c r="F72" i="337"/>
  <c r="E72" i="337"/>
  <c r="AA58" i="337"/>
  <c r="Z60" i="337"/>
  <c r="AA60" i="337"/>
  <c r="Z61" i="337"/>
  <c r="AA61" i="337"/>
  <c r="Z62" i="337"/>
  <c r="AA62" i="337"/>
  <c r="Z63" i="337"/>
  <c r="AA63" i="337"/>
  <c r="Z64" i="337"/>
  <c r="AA64" i="337"/>
  <c r="Z65" i="337"/>
  <c r="AA65" i="337"/>
  <c r="Z66" i="337"/>
  <c r="AA66" i="337"/>
  <c r="Z67" i="337"/>
  <c r="AA67" i="337"/>
  <c r="Z68" i="337"/>
  <c r="AA68" i="337"/>
  <c r="Z69" i="337"/>
  <c r="AA69" i="337"/>
  <c r="AA70" i="337"/>
  <c r="AB67" i="337"/>
  <c r="C67" i="337"/>
  <c r="AB66" i="337"/>
  <c r="C66" i="337"/>
  <c r="AB65" i="337"/>
  <c r="C65" i="337"/>
  <c r="AB64" i="337"/>
  <c r="C64" i="337"/>
  <c r="AB63" i="337"/>
  <c r="C63" i="337"/>
  <c r="AB62" i="337"/>
  <c r="C62" i="337"/>
  <c r="AB61" i="337"/>
  <c r="C61" i="337"/>
  <c r="AB60" i="337"/>
  <c r="C60" i="337"/>
  <c r="Y57" i="337"/>
  <c r="AA57" i="337"/>
  <c r="F55" i="337"/>
  <c r="AA41" i="337"/>
  <c r="Z43" i="337"/>
  <c r="AA43" i="337"/>
  <c r="Z44" i="337"/>
  <c r="AA44" i="337"/>
  <c r="Z45" i="337"/>
  <c r="AA45" i="337"/>
  <c r="Z46" i="337"/>
  <c r="AA46" i="337"/>
  <c r="Z47" i="337"/>
  <c r="AA47" i="337"/>
  <c r="Z48" i="337"/>
  <c r="AA48" i="337"/>
  <c r="Z49" i="337"/>
  <c r="AA49" i="337"/>
  <c r="Z50" i="337"/>
  <c r="AA50" i="337"/>
  <c r="Z51" i="337"/>
  <c r="AA51" i="337"/>
  <c r="Z52" i="337"/>
  <c r="AA52" i="337"/>
  <c r="AA53" i="337"/>
  <c r="AB50" i="337"/>
  <c r="C50" i="337"/>
  <c r="AB49" i="337"/>
  <c r="C49" i="337"/>
  <c r="AB48" i="337"/>
  <c r="C48" i="337"/>
  <c r="AB47" i="337"/>
  <c r="C47" i="337"/>
  <c r="AB46" i="337"/>
  <c r="C46" i="337"/>
  <c r="AB45" i="337"/>
  <c r="C45" i="337"/>
  <c r="AB44" i="337"/>
  <c r="C44" i="337"/>
  <c r="AB43" i="337"/>
  <c r="C43" i="337"/>
  <c r="Y40" i="337"/>
  <c r="AA40" i="337"/>
  <c r="F38" i="337"/>
  <c r="E38" i="337"/>
  <c r="AA24" i="337"/>
  <c r="Z26" i="337"/>
  <c r="AA26" i="337"/>
  <c r="Z27" i="337"/>
  <c r="AA27" i="337"/>
  <c r="Z28" i="337"/>
  <c r="AA28" i="337"/>
  <c r="Z29" i="337"/>
  <c r="AA29" i="337"/>
  <c r="Z30" i="337"/>
  <c r="AA30" i="337"/>
  <c r="Z31" i="337"/>
  <c r="AA31" i="337"/>
  <c r="Z32" i="337"/>
  <c r="AA32" i="337"/>
  <c r="Z33" i="337"/>
  <c r="AA33" i="337"/>
  <c r="Z34" i="337"/>
  <c r="AA34" i="337"/>
  <c r="Z35" i="337"/>
  <c r="AA35" i="337"/>
  <c r="AA36" i="337"/>
  <c r="AB33" i="337"/>
  <c r="C33" i="337"/>
  <c r="AB32" i="337"/>
  <c r="C32" i="337"/>
  <c r="AB31" i="337"/>
  <c r="C31" i="337"/>
  <c r="AB30" i="337"/>
  <c r="C30" i="337"/>
  <c r="AB29" i="337"/>
  <c r="C29" i="337"/>
  <c r="AB28" i="337"/>
  <c r="C28" i="337"/>
  <c r="AB27" i="337"/>
  <c r="C27" i="337"/>
  <c r="AB26" i="337"/>
  <c r="C26" i="337"/>
  <c r="Y23" i="337"/>
  <c r="AA23" i="337"/>
  <c r="F21" i="337"/>
  <c r="AA7" i="337"/>
  <c r="Z9" i="337"/>
  <c r="AA9" i="337"/>
  <c r="Z10" i="337"/>
  <c r="AA10" i="337"/>
  <c r="Z11" i="337"/>
  <c r="AA11" i="337"/>
  <c r="Z12" i="337"/>
  <c r="AA12" i="337"/>
  <c r="Z13" i="337"/>
  <c r="AA13" i="337"/>
  <c r="Z14" i="337"/>
  <c r="AA14" i="337"/>
  <c r="Z15" i="337"/>
  <c r="AA15" i="337"/>
  <c r="Z16" i="337"/>
  <c r="AA16" i="337"/>
  <c r="Z17" i="337"/>
  <c r="AA17" i="337"/>
  <c r="Z18" i="337"/>
  <c r="AA18" i="337"/>
  <c r="AA19" i="337"/>
  <c r="AB16" i="337"/>
  <c r="C16" i="337"/>
  <c r="AB15" i="337"/>
  <c r="C15" i="337"/>
  <c r="AB14" i="337"/>
  <c r="C14" i="337"/>
  <c r="AB13" i="337"/>
  <c r="C13" i="337"/>
  <c r="AB12" i="337"/>
  <c r="C12" i="337"/>
  <c r="AB11" i="337"/>
  <c r="C11" i="337"/>
  <c r="AB10" i="337"/>
  <c r="C10" i="337"/>
  <c r="AB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Z162" i="336"/>
  <c r="AA162" i="336"/>
  <c r="Z163" i="336"/>
  <c r="AA163" i="336"/>
  <c r="Z164" i="336"/>
  <c r="AA164" i="336"/>
  <c r="Z165" i="336"/>
  <c r="AA165" i="336"/>
  <c r="Z166" i="336"/>
  <c r="AA166" i="336"/>
  <c r="Z167" i="336"/>
  <c r="AA167" i="336"/>
  <c r="Z168" i="336"/>
  <c r="AA168" i="336"/>
  <c r="Z169" i="336"/>
  <c r="AA169" i="336"/>
  <c r="Z170" i="336"/>
  <c r="AA170" i="336"/>
  <c r="Z171" i="336"/>
  <c r="AA171" i="336"/>
  <c r="AA172" i="336"/>
  <c r="AB169" i="336"/>
  <c r="C169" i="336"/>
  <c r="AB168" i="336"/>
  <c r="C168" i="336"/>
  <c r="AB167" i="336"/>
  <c r="C167" i="336"/>
  <c r="AB166" i="336"/>
  <c r="C166" i="336"/>
  <c r="AB165" i="336"/>
  <c r="C165" i="336"/>
  <c r="AB164" i="336"/>
  <c r="C164" i="336"/>
  <c r="AB163" i="336"/>
  <c r="C163" i="336"/>
  <c r="AB162" i="336"/>
  <c r="C162" i="336"/>
  <c r="Y159" i="336"/>
  <c r="AA159" i="336"/>
  <c r="F157" i="336"/>
  <c r="AA143" i="336"/>
  <c r="Z145" i="336"/>
  <c r="AA145" i="336"/>
  <c r="Z146" i="336"/>
  <c r="AA146" i="336"/>
  <c r="Z147" i="336"/>
  <c r="AA147" i="336"/>
  <c r="Z148" i="336"/>
  <c r="AA148" i="336"/>
  <c r="Z149" i="336"/>
  <c r="AA149" i="336"/>
  <c r="Z150" i="336"/>
  <c r="AA150" i="336"/>
  <c r="Z151" i="336"/>
  <c r="AA151" i="336"/>
  <c r="Z152" i="336"/>
  <c r="AA152" i="336"/>
  <c r="Z153" i="336"/>
  <c r="AA153" i="336"/>
  <c r="Z154" i="336"/>
  <c r="AA154" i="336"/>
  <c r="AA155" i="336"/>
  <c r="AB152" i="336"/>
  <c r="C152" i="336"/>
  <c r="AB151" i="336"/>
  <c r="C151" i="336"/>
  <c r="AB150" i="336"/>
  <c r="C150" i="336"/>
  <c r="AB149" i="336"/>
  <c r="C149" i="336"/>
  <c r="AB148" i="336"/>
  <c r="C148" i="336"/>
  <c r="AB147" i="336"/>
  <c r="C147" i="336"/>
  <c r="AB146" i="336"/>
  <c r="C146" i="336"/>
  <c r="AB145" i="336"/>
  <c r="C145" i="336"/>
  <c r="Y142" i="336"/>
  <c r="AA142" i="336"/>
  <c r="F140" i="336"/>
  <c r="AA126" i="336"/>
  <c r="Z128" i="336"/>
  <c r="AA128" i="336"/>
  <c r="Z129" i="336"/>
  <c r="AA129" i="336"/>
  <c r="Z130" i="336"/>
  <c r="AA130" i="336"/>
  <c r="Z131" i="336"/>
  <c r="AA131" i="336"/>
  <c r="Z132" i="336"/>
  <c r="AA132" i="336"/>
  <c r="Z133" i="336"/>
  <c r="AA133" i="336"/>
  <c r="Z134" i="336"/>
  <c r="AA134" i="336"/>
  <c r="Z135" i="336"/>
  <c r="AA135" i="336"/>
  <c r="Z136" i="336"/>
  <c r="AA136" i="336"/>
  <c r="Z137" i="336"/>
  <c r="AA137" i="336"/>
  <c r="AA138" i="336"/>
  <c r="AB135" i="336"/>
  <c r="C135" i="336"/>
  <c r="AB134" i="336"/>
  <c r="C134" i="336"/>
  <c r="AB133" i="336"/>
  <c r="C133" i="336"/>
  <c r="AB132" i="336"/>
  <c r="C132" i="336"/>
  <c r="AB131" i="336"/>
  <c r="C131" i="336"/>
  <c r="AB130" i="336"/>
  <c r="C130" i="336"/>
  <c r="AB129" i="336"/>
  <c r="C129" i="336"/>
  <c r="AB128" i="336"/>
  <c r="C128" i="336"/>
  <c r="Y125" i="336"/>
  <c r="AA125" i="336"/>
  <c r="F123" i="336"/>
  <c r="AA109" i="336"/>
  <c r="Z111" i="336"/>
  <c r="AA111" i="336"/>
  <c r="Z112" i="336"/>
  <c r="AA112" i="336"/>
  <c r="Z113" i="336"/>
  <c r="AA113" i="336"/>
  <c r="Z114" i="336"/>
  <c r="AA114" i="336"/>
  <c r="Z115" i="336"/>
  <c r="AA115" i="336"/>
  <c r="Z116" i="336"/>
  <c r="AA116" i="336"/>
  <c r="Z117" i="336"/>
  <c r="AA117" i="336"/>
  <c r="Z118" i="336"/>
  <c r="AA118" i="336"/>
  <c r="Z119" i="336"/>
  <c r="AA119" i="336"/>
  <c r="Z120" i="336"/>
  <c r="AA120" i="336"/>
  <c r="AA121" i="336"/>
  <c r="AB118" i="336"/>
  <c r="C118" i="336"/>
  <c r="AB117" i="336"/>
  <c r="C117" i="336"/>
  <c r="AB116" i="336"/>
  <c r="C116" i="336"/>
  <c r="AB115" i="336"/>
  <c r="C115" i="336"/>
  <c r="AB114" i="336"/>
  <c r="C114" i="336"/>
  <c r="AB113" i="336"/>
  <c r="C113" i="336"/>
  <c r="AB112" i="336"/>
  <c r="C112" i="336"/>
  <c r="AB111" i="336"/>
  <c r="C111" i="336"/>
  <c r="Y108" i="336"/>
  <c r="AA108" i="336"/>
  <c r="F106" i="336"/>
  <c r="AA92" i="336"/>
  <c r="Z94" i="336"/>
  <c r="AA94" i="336"/>
  <c r="Z95" i="336"/>
  <c r="AA95" i="336"/>
  <c r="Z96" i="336"/>
  <c r="AA96" i="336"/>
  <c r="Z97" i="336"/>
  <c r="AA97" i="336"/>
  <c r="Z98" i="336"/>
  <c r="AA98" i="336"/>
  <c r="Z99" i="336"/>
  <c r="AA99" i="336"/>
  <c r="Z100" i="336"/>
  <c r="AA100" i="336"/>
  <c r="Z101" i="336"/>
  <c r="AA101" i="336"/>
  <c r="Z102" i="336"/>
  <c r="AA102" i="336"/>
  <c r="Z103" i="336"/>
  <c r="AA103" i="336"/>
  <c r="AA104" i="336"/>
  <c r="AB101" i="336"/>
  <c r="C101" i="336"/>
  <c r="AB100" i="336"/>
  <c r="C100" i="336"/>
  <c r="AB99" i="336"/>
  <c r="C99" i="336"/>
  <c r="AB98" i="336"/>
  <c r="C98" i="336"/>
  <c r="AB97" i="336"/>
  <c r="C97" i="336"/>
  <c r="AB96" i="336"/>
  <c r="C96" i="336"/>
  <c r="AB95" i="336"/>
  <c r="C95" i="336"/>
  <c r="AB94" i="336"/>
  <c r="C94" i="336"/>
  <c r="Y91" i="336"/>
  <c r="AA91" i="336"/>
  <c r="F89" i="336"/>
  <c r="AA75" i="336"/>
  <c r="Z77" i="336"/>
  <c r="AA77" i="336"/>
  <c r="Z78" i="336"/>
  <c r="AA78" i="336"/>
  <c r="Z79" i="336"/>
  <c r="AA79" i="336"/>
  <c r="Z80" i="336"/>
  <c r="AA80" i="336"/>
  <c r="Z81" i="336"/>
  <c r="AA81" i="336"/>
  <c r="Z82" i="336"/>
  <c r="AA82" i="336"/>
  <c r="Z83" i="336"/>
  <c r="AA83" i="336"/>
  <c r="Z84" i="336"/>
  <c r="AA84" i="336"/>
  <c r="Z85" i="336"/>
  <c r="AA85" i="336"/>
  <c r="Z86" i="336"/>
  <c r="AA86" i="336"/>
  <c r="AA87" i="336"/>
  <c r="AB84" i="336"/>
  <c r="C84" i="336"/>
  <c r="AB83" i="336"/>
  <c r="C83" i="336"/>
  <c r="AB82" i="336"/>
  <c r="C82" i="336"/>
  <c r="AB81" i="336"/>
  <c r="C81" i="336"/>
  <c r="AB80" i="336"/>
  <c r="C80" i="336"/>
  <c r="AB79" i="336"/>
  <c r="C79" i="336"/>
  <c r="AB78" i="336"/>
  <c r="C78" i="336"/>
  <c r="AB77" i="336"/>
  <c r="C77" i="336"/>
  <c r="Y74" i="336"/>
  <c r="AA74" i="336"/>
  <c r="F72" i="336"/>
  <c r="E72" i="336"/>
  <c r="AA58" i="336"/>
  <c r="Z60" i="336"/>
  <c r="AA60" i="336"/>
  <c r="Z61" i="336"/>
  <c r="AA61" i="336"/>
  <c r="Z62" i="336"/>
  <c r="AA62" i="336"/>
  <c r="Z63" i="336"/>
  <c r="AA63" i="336"/>
  <c r="Z64" i="336"/>
  <c r="AA64" i="336"/>
  <c r="Z65" i="336"/>
  <c r="AA65" i="336"/>
  <c r="Z66" i="336"/>
  <c r="AA66" i="336"/>
  <c r="Z67" i="336"/>
  <c r="AA67" i="336"/>
  <c r="Z68" i="336"/>
  <c r="AA68" i="336"/>
  <c r="Z69" i="336"/>
  <c r="AA69" i="336"/>
  <c r="AA70" i="336"/>
  <c r="AB67" i="336"/>
  <c r="C67" i="336"/>
  <c r="AB66" i="336"/>
  <c r="C66" i="336"/>
  <c r="AB65" i="336"/>
  <c r="C65" i="336"/>
  <c r="AB64" i="336"/>
  <c r="C64" i="336"/>
  <c r="AB63" i="336"/>
  <c r="C63" i="336"/>
  <c r="AB62" i="336"/>
  <c r="C62" i="336"/>
  <c r="AB61" i="336"/>
  <c r="C61" i="336"/>
  <c r="AB60" i="336"/>
  <c r="C60" i="336"/>
  <c r="Y57" i="336"/>
  <c r="AA57" i="336"/>
  <c r="F55" i="336"/>
  <c r="AA41" i="336"/>
  <c r="Z43" i="336"/>
  <c r="AA43" i="336"/>
  <c r="Z44" i="336"/>
  <c r="AA44" i="336"/>
  <c r="Z45" i="336"/>
  <c r="AA45" i="336"/>
  <c r="Z46" i="336"/>
  <c r="AA46" i="336"/>
  <c r="Z47" i="336"/>
  <c r="AA47" i="336"/>
  <c r="Z48" i="336"/>
  <c r="AA48" i="336"/>
  <c r="Z49" i="336"/>
  <c r="AA49" i="336"/>
  <c r="Z50" i="336"/>
  <c r="AA50" i="336"/>
  <c r="Z51" i="336"/>
  <c r="AA51" i="336"/>
  <c r="Z52" i="336"/>
  <c r="AA52" i="336"/>
  <c r="AA53" i="336"/>
  <c r="AB50" i="336"/>
  <c r="C50" i="336"/>
  <c r="AB49" i="336"/>
  <c r="C49" i="336"/>
  <c r="AB48" i="336"/>
  <c r="C48" i="336"/>
  <c r="AB47" i="336"/>
  <c r="C47" i="336"/>
  <c r="AB46" i="336"/>
  <c r="C46" i="336"/>
  <c r="AB45" i="336"/>
  <c r="C45" i="336"/>
  <c r="AB44" i="336"/>
  <c r="C44" i="336"/>
  <c r="AB43" i="336"/>
  <c r="C43" i="336"/>
  <c r="Y40" i="336"/>
  <c r="AA40" i="336"/>
  <c r="F38" i="336"/>
  <c r="E38" i="336"/>
  <c r="AA24" i="336"/>
  <c r="Z26" i="336"/>
  <c r="AA26" i="336"/>
  <c r="Z27" i="336"/>
  <c r="AA27" i="336"/>
  <c r="Z28" i="336"/>
  <c r="AA28" i="336"/>
  <c r="Z29" i="336"/>
  <c r="AA29" i="336"/>
  <c r="Z30" i="336"/>
  <c r="AA30" i="336"/>
  <c r="Z31" i="336"/>
  <c r="AA31" i="336"/>
  <c r="Z32" i="336"/>
  <c r="AA32" i="336"/>
  <c r="Z33" i="336"/>
  <c r="AA33" i="336"/>
  <c r="Z34" i="336"/>
  <c r="AA34" i="336"/>
  <c r="Z35" i="336"/>
  <c r="AA35" i="336"/>
  <c r="AA36" i="336"/>
  <c r="AB33" i="336"/>
  <c r="C33" i="336"/>
  <c r="AB32" i="336"/>
  <c r="C32" i="336"/>
  <c r="AB31" i="336"/>
  <c r="C31" i="336"/>
  <c r="AB30" i="336"/>
  <c r="C30" i="336"/>
  <c r="AB29" i="336"/>
  <c r="C29" i="336"/>
  <c r="AB28" i="336"/>
  <c r="C28" i="336"/>
  <c r="AB27" i="336"/>
  <c r="C27" i="336"/>
  <c r="AB26" i="336"/>
  <c r="C26" i="336"/>
  <c r="Y23" i="336"/>
  <c r="AA23" i="336"/>
  <c r="F21" i="336"/>
  <c r="AA7" i="336"/>
  <c r="Z9" i="336"/>
  <c r="AA9" i="336"/>
  <c r="Z10" i="336"/>
  <c r="AA10" i="336"/>
  <c r="Z11" i="336"/>
  <c r="AA11" i="336"/>
  <c r="Z12" i="336"/>
  <c r="AA12" i="336"/>
  <c r="Z13" i="336"/>
  <c r="AA13" i="336"/>
  <c r="Z14" i="336"/>
  <c r="AA14" i="336"/>
  <c r="Z15" i="336"/>
  <c r="AA15" i="336"/>
  <c r="Z16" i="336"/>
  <c r="AA16" i="336"/>
  <c r="Z17" i="336"/>
  <c r="AA17" i="336"/>
  <c r="Z18" i="336"/>
  <c r="AA18" i="336"/>
  <c r="AA19" i="336"/>
  <c r="AB16" i="336"/>
  <c r="C16" i="336"/>
  <c r="AB15" i="336"/>
  <c r="C15" i="336"/>
  <c r="AB14" i="336"/>
  <c r="C14" i="336"/>
  <c r="AB13" i="336"/>
  <c r="C13" i="336"/>
  <c r="AB12" i="336"/>
  <c r="C12" i="336"/>
  <c r="AB11" i="336"/>
  <c r="C11" i="336"/>
  <c r="AB10" i="336"/>
  <c r="C10" i="336"/>
  <c r="AB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Z162" i="335"/>
  <c r="AA162" i="335"/>
  <c r="Z163" i="335"/>
  <c r="AA163" i="335"/>
  <c r="Z164" i="335"/>
  <c r="AA164" i="335"/>
  <c r="Z165" i="335"/>
  <c r="AA165" i="335"/>
  <c r="Z166" i="335"/>
  <c r="AA166" i="335"/>
  <c r="Z167" i="335"/>
  <c r="AA167" i="335"/>
  <c r="Z168" i="335"/>
  <c r="AA168" i="335"/>
  <c r="Z169" i="335"/>
  <c r="AA169" i="335"/>
  <c r="Z170" i="335"/>
  <c r="AA170" i="335"/>
  <c r="Z171" i="335"/>
  <c r="AA171" i="335"/>
  <c r="AA172" i="335"/>
  <c r="AB169" i="335"/>
  <c r="C169" i="335"/>
  <c r="AB168" i="335"/>
  <c r="C168" i="335"/>
  <c r="AB167" i="335"/>
  <c r="C167" i="335"/>
  <c r="AB166" i="335"/>
  <c r="C166" i="335"/>
  <c r="AB165" i="335"/>
  <c r="C165" i="335"/>
  <c r="AB164" i="335"/>
  <c r="C164" i="335"/>
  <c r="AB163" i="335"/>
  <c r="C163" i="335"/>
  <c r="AB162" i="335"/>
  <c r="C162" i="335"/>
  <c r="Y159" i="335"/>
  <c r="AA159" i="335"/>
  <c r="F157" i="335"/>
  <c r="AA143" i="335"/>
  <c r="Z145" i="335"/>
  <c r="AA145" i="335"/>
  <c r="Z146" i="335"/>
  <c r="AA146" i="335"/>
  <c r="Z147" i="335"/>
  <c r="AA147" i="335"/>
  <c r="Z148" i="335"/>
  <c r="AA148" i="335"/>
  <c r="Z149" i="335"/>
  <c r="AA149" i="335"/>
  <c r="Z150" i="335"/>
  <c r="AA150" i="335"/>
  <c r="Z151" i="335"/>
  <c r="AA151" i="335"/>
  <c r="Z152" i="335"/>
  <c r="AA152" i="335"/>
  <c r="Z153" i="335"/>
  <c r="AA153" i="335"/>
  <c r="Z154" i="335"/>
  <c r="AA154" i="335"/>
  <c r="AA155" i="335"/>
  <c r="AB152" i="335"/>
  <c r="C152" i="335"/>
  <c r="AB151" i="335"/>
  <c r="C151" i="335"/>
  <c r="AB150" i="335"/>
  <c r="C150" i="335"/>
  <c r="AB149" i="335"/>
  <c r="C149" i="335"/>
  <c r="AB148" i="335"/>
  <c r="C148" i="335"/>
  <c r="AB147" i="335"/>
  <c r="C147" i="335"/>
  <c r="AB146" i="335"/>
  <c r="C146" i="335"/>
  <c r="AB145" i="335"/>
  <c r="C145" i="335"/>
  <c r="Y142" i="335"/>
  <c r="AA142" i="335"/>
  <c r="F140" i="335"/>
  <c r="AA126" i="335"/>
  <c r="Z128" i="335"/>
  <c r="AA128" i="335"/>
  <c r="Z129" i="335"/>
  <c r="AA129" i="335"/>
  <c r="Z130" i="335"/>
  <c r="AA130" i="335"/>
  <c r="Z131" i="335"/>
  <c r="AA131" i="335"/>
  <c r="Z132" i="335"/>
  <c r="AA132" i="335"/>
  <c r="Z133" i="335"/>
  <c r="AA133" i="335"/>
  <c r="Z134" i="335"/>
  <c r="AA134" i="335"/>
  <c r="Z135" i="335"/>
  <c r="AA135" i="335"/>
  <c r="Z136" i="335"/>
  <c r="AA136" i="335"/>
  <c r="Z137" i="335"/>
  <c r="AA137" i="335"/>
  <c r="AA138" i="335"/>
  <c r="AB135" i="335"/>
  <c r="C135" i="335"/>
  <c r="AB134" i="335"/>
  <c r="C134" i="335"/>
  <c r="AB133" i="335"/>
  <c r="C133" i="335"/>
  <c r="AB132" i="335"/>
  <c r="C132" i="335"/>
  <c r="AB131" i="335"/>
  <c r="C131" i="335"/>
  <c r="AB130" i="335"/>
  <c r="C130" i="335"/>
  <c r="AB129" i="335"/>
  <c r="C129" i="335"/>
  <c r="AB128" i="335"/>
  <c r="C128" i="335"/>
  <c r="Y125" i="335"/>
  <c r="AA125" i="335"/>
  <c r="F123" i="335"/>
  <c r="AA109" i="335"/>
  <c r="Z111" i="335"/>
  <c r="AA111" i="335"/>
  <c r="Z112" i="335"/>
  <c r="AA112" i="335"/>
  <c r="Z113" i="335"/>
  <c r="AA113" i="335"/>
  <c r="Z114" i="335"/>
  <c r="AA114" i="335"/>
  <c r="Z115" i="335"/>
  <c r="AA115" i="335"/>
  <c r="Z116" i="335"/>
  <c r="AA116" i="335"/>
  <c r="Z117" i="335"/>
  <c r="AA117" i="335"/>
  <c r="Z118" i="335"/>
  <c r="AA118" i="335"/>
  <c r="Z119" i="335"/>
  <c r="AA119" i="335"/>
  <c r="Z120" i="335"/>
  <c r="AA120" i="335"/>
  <c r="AA121" i="335"/>
  <c r="AB118" i="335"/>
  <c r="C118" i="335"/>
  <c r="AB117" i="335"/>
  <c r="C117" i="335"/>
  <c r="AB116" i="335"/>
  <c r="C116" i="335"/>
  <c r="AB115" i="335"/>
  <c r="C115" i="335"/>
  <c r="AB114" i="335"/>
  <c r="C114" i="335"/>
  <c r="AB113" i="335"/>
  <c r="C113" i="335"/>
  <c r="AB112" i="335"/>
  <c r="C112" i="335"/>
  <c r="AB111" i="335"/>
  <c r="C111" i="335"/>
  <c r="Y108" i="335"/>
  <c r="AA108" i="335"/>
  <c r="F106" i="335"/>
  <c r="AA92" i="335"/>
  <c r="Z94" i="335"/>
  <c r="AA94" i="335"/>
  <c r="Z95" i="335"/>
  <c r="AA95" i="335"/>
  <c r="Z96" i="335"/>
  <c r="AA96" i="335"/>
  <c r="Z97" i="335"/>
  <c r="AA97" i="335"/>
  <c r="Z98" i="335"/>
  <c r="AA98" i="335"/>
  <c r="Z99" i="335"/>
  <c r="AA99" i="335"/>
  <c r="Z100" i="335"/>
  <c r="AA100" i="335"/>
  <c r="Z101" i="335"/>
  <c r="AA101" i="335"/>
  <c r="Z102" i="335"/>
  <c r="AA102" i="335"/>
  <c r="Z103" i="335"/>
  <c r="AA103" i="335"/>
  <c r="AA104" i="335"/>
  <c r="AB101" i="335"/>
  <c r="C101" i="335"/>
  <c r="AB100" i="335"/>
  <c r="C100" i="335"/>
  <c r="AB99" i="335"/>
  <c r="C99" i="335"/>
  <c r="AB98" i="335"/>
  <c r="C98" i="335"/>
  <c r="AB97" i="335"/>
  <c r="C97" i="335"/>
  <c r="AB96" i="335"/>
  <c r="C96" i="335"/>
  <c r="AB95" i="335"/>
  <c r="C95" i="335"/>
  <c r="AB94" i="335"/>
  <c r="C94" i="335"/>
  <c r="Y91" i="335"/>
  <c r="AA91" i="335"/>
  <c r="F89" i="335"/>
  <c r="AA75" i="335"/>
  <c r="Z77" i="335"/>
  <c r="AA77" i="335"/>
  <c r="Z78" i="335"/>
  <c r="AA78" i="335"/>
  <c r="Z79" i="335"/>
  <c r="AA79" i="335"/>
  <c r="Z80" i="335"/>
  <c r="AA80" i="335"/>
  <c r="Z81" i="335"/>
  <c r="AA81" i="335"/>
  <c r="Z82" i="335"/>
  <c r="AA82" i="335"/>
  <c r="Z83" i="335"/>
  <c r="AA83" i="335"/>
  <c r="Z84" i="335"/>
  <c r="AA84" i="335"/>
  <c r="Z85" i="335"/>
  <c r="AA85" i="335"/>
  <c r="Z86" i="335"/>
  <c r="AA86" i="335"/>
  <c r="AA87" i="335"/>
  <c r="AB84" i="335"/>
  <c r="C84" i="335"/>
  <c r="AB83" i="335"/>
  <c r="C83" i="335"/>
  <c r="AB82" i="335"/>
  <c r="C82" i="335"/>
  <c r="AB81" i="335"/>
  <c r="C81" i="335"/>
  <c r="AB80" i="335"/>
  <c r="C80" i="335"/>
  <c r="AB79" i="335"/>
  <c r="C79" i="335"/>
  <c r="AB78" i="335"/>
  <c r="C78" i="335"/>
  <c r="AB77" i="335"/>
  <c r="C77" i="335"/>
  <c r="Y74" i="335"/>
  <c r="AA74" i="335"/>
  <c r="F72" i="335"/>
  <c r="E72" i="335"/>
  <c r="AA58" i="335"/>
  <c r="Z60" i="335"/>
  <c r="AA60" i="335"/>
  <c r="Z61" i="335"/>
  <c r="AA61" i="335"/>
  <c r="Z62" i="335"/>
  <c r="AA62" i="335"/>
  <c r="Z63" i="335"/>
  <c r="AA63" i="335"/>
  <c r="Z64" i="335"/>
  <c r="AA64" i="335"/>
  <c r="Z65" i="335"/>
  <c r="AA65" i="335"/>
  <c r="Z66" i="335"/>
  <c r="AA66" i="335"/>
  <c r="Z67" i="335"/>
  <c r="AA67" i="335"/>
  <c r="Z68" i="335"/>
  <c r="AA68" i="335"/>
  <c r="Z69" i="335"/>
  <c r="AA69" i="335"/>
  <c r="AA70" i="335"/>
  <c r="AB67" i="335"/>
  <c r="C67" i="335"/>
  <c r="AB66" i="335"/>
  <c r="C66" i="335"/>
  <c r="AB65" i="335"/>
  <c r="C65" i="335"/>
  <c r="AB64" i="335"/>
  <c r="C64" i="335"/>
  <c r="AB63" i="335"/>
  <c r="C63" i="335"/>
  <c r="AB62" i="335"/>
  <c r="C62" i="335"/>
  <c r="AB61" i="335"/>
  <c r="C61" i="335"/>
  <c r="AB60" i="335"/>
  <c r="C60" i="335"/>
  <c r="Y57" i="335"/>
  <c r="AA57" i="335"/>
  <c r="F55" i="335"/>
  <c r="AA41" i="335"/>
  <c r="Z43" i="335"/>
  <c r="AA43" i="335"/>
  <c r="Z44" i="335"/>
  <c r="AA44" i="335"/>
  <c r="Z45" i="335"/>
  <c r="AA45" i="335"/>
  <c r="Z46" i="335"/>
  <c r="AA46" i="335"/>
  <c r="Z47" i="335"/>
  <c r="AA47" i="335"/>
  <c r="Z48" i="335"/>
  <c r="AA48" i="335"/>
  <c r="Z49" i="335"/>
  <c r="AA49" i="335"/>
  <c r="Z50" i="335"/>
  <c r="AA50" i="335"/>
  <c r="Z51" i="335"/>
  <c r="AA51" i="335"/>
  <c r="Z52" i="335"/>
  <c r="AA52" i="335"/>
  <c r="AA53" i="335"/>
  <c r="AB50" i="335"/>
  <c r="C50" i="335"/>
  <c r="AB49" i="335"/>
  <c r="C49" i="335"/>
  <c r="AB48" i="335"/>
  <c r="C48" i="335"/>
  <c r="AB47" i="335"/>
  <c r="C47" i="335"/>
  <c r="AB46" i="335"/>
  <c r="C46" i="335"/>
  <c r="AB45" i="335"/>
  <c r="C45" i="335"/>
  <c r="AB44" i="335"/>
  <c r="C44" i="335"/>
  <c r="AB43" i="335"/>
  <c r="C43" i="335"/>
  <c r="Y40" i="335"/>
  <c r="AA40" i="335"/>
  <c r="F38" i="335"/>
  <c r="E38" i="335"/>
  <c r="AA24" i="335"/>
  <c r="Z26" i="335"/>
  <c r="AA26" i="335"/>
  <c r="Z27" i="335"/>
  <c r="AA27" i="335"/>
  <c r="Z28" i="335"/>
  <c r="AA28" i="335"/>
  <c r="Z29" i="335"/>
  <c r="AA29" i="335"/>
  <c r="Z30" i="335"/>
  <c r="AA30" i="335"/>
  <c r="Z31" i="335"/>
  <c r="AA31" i="335"/>
  <c r="Z32" i="335"/>
  <c r="AA32" i="335"/>
  <c r="Z33" i="335"/>
  <c r="AA33" i="335"/>
  <c r="Z34" i="335"/>
  <c r="AA34" i="335"/>
  <c r="Z35" i="335"/>
  <c r="AA35" i="335"/>
  <c r="AA36" i="335"/>
  <c r="AB33" i="335"/>
  <c r="C33" i="335"/>
  <c r="AB32" i="335"/>
  <c r="C32" i="335"/>
  <c r="AB31" i="335"/>
  <c r="C31" i="335"/>
  <c r="AB30" i="335"/>
  <c r="C30" i="335"/>
  <c r="AB29" i="335"/>
  <c r="C29" i="335"/>
  <c r="AB28" i="335"/>
  <c r="C28" i="335"/>
  <c r="AB27" i="335"/>
  <c r="C27" i="335"/>
  <c r="AB26" i="335"/>
  <c r="C26" i="335"/>
  <c r="Y23" i="335"/>
  <c r="AA23" i="335"/>
  <c r="F21" i="335"/>
  <c r="AA7" i="335"/>
  <c r="Z9" i="335"/>
  <c r="AA9" i="335"/>
  <c r="Z10" i="335"/>
  <c r="AA10" i="335"/>
  <c r="Z11" i="335"/>
  <c r="AA11" i="335"/>
  <c r="Z12" i="335"/>
  <c r="AA12" i="335"/>
  <c r="Z13" i="335"/>
  <c r="AA13" i="335"/>
  <c r="Z14" i="335"/>
  <c r="AA14" i="335"/>
  <c r="Z15" i="335"/>
  <c r="AA15" i="335"/>
  <c r="Z16" i="335"/>
  <c r="AA16" i="335"/>
  <c r="Z17" i="335"/>
  <c r="AA17" i="335"/>
  <c r="Z18" i="335"/>
  <c r="AA18" i="335"/>
  <c r="AA19" i="335"/>
  <c r="AB16" i="335"/>
  <c r="C16" i="335"/>
  <c r="AB15" i="335"/>
  <c r="C15" i="335"/>
  <c r="AB14" i="335"/>
  <c r="C14" i="335"/>
  <c r="AB13" i="335"/>
  <c r="C13" i="335"/>
  <c r="AB12" i="335"/>
  <c r="C12" i="335"/>
  <c r="AB11" i="335"/>
  <c r="C11" i="335"/>
  <c r="AB10" i="335"/>
  <c r="C10" i="335"/>
  <c r="AB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Z162" i="334"/>
  <c r="AA162" i="334"/>
  <c r="Z163" i="334"/>
  <c r="AA163" i="334"/>
  <c r="Z164" i="334"/>
  <c r="AA164" i="334"/>
  <c r="Z165" i="334"/>
  <c r="AA165" i="334"/>
  <c r="Z166" i="334"/>
  <c r="AA166" i="334"/>
  <c r="Z167" i="334"/>
  <c r="AA167" i="334"/>
  <c r="Z168" i="334"/>
  <c r="AA168" i="334"/>
  <c r="Z169" i="334"/>
  <c r="AA169" i="334"/>
  <c r="Z170" i="334"/>
  <c r="AA170" i="334"/>
  <c r="Z171" i="334"/>
  <c r="AA171" i="334"/>
  <c r="AA172" i="334"/>
  <c r="AB169" i="334"/>
  <c r="C169" i="334"/>
  <c r="AB168" i="334"/>
  <c r="C168" i="334"/>
  <c r="AB167" i="334"/>
  <c r="C167" i="334"/>
  <c r="AB166" i="334"/>
  <c r="C166" i="334"/>
  <c r="AB165" i="334"/>
  <c r="C165" i="334"/>
  <c r="AB164" i="334"/>
  <c r="C164" i="334"/>
  <c r="AB163" i="334"/>
  <c r="C163" i="334"/>
  <c r="AB162" i="334"/>
  <c r="C162" i="334"/>
  <c r="Y159" i="334"/>
  <c r="AA159" i="334"/>
  <c r="F157" i="334"/>
  <c r="AA143" i="334"/>
  <c r="Z145" i="334"/>
  <c r="AA145" i="334"/>
  <c r="Z146" i="334"/>
  <c r="AA146" i="334"/>
  <c r="Z147" i="334"/>
  <c r="AA147" i="334"/>
  <c r="Z148" i="334"/>
  <c r="AA148" i="334"/>
  <c r="Z149" i="334"/>
  <c r="AA149" i="334"/>
  <c r="Z150" i="334"/>
  <c r="AA150" i="334"/>
  <c r="Z151" i="334"/>
  <c r="AA151" i="334"/>
  <c r="Z152" i="334"/>
  <c r="AA152" i="334"/>
  <c r="Z153" i="334"/>
  <c r="AA153" i="334"/>
  <c r="Z154" i="334"/>
  <c r="AA154" i="334"/>
  <c r="AA155" i="334"/>
  <c r="AB152" i="334"/>
  <c r="C152" i="334"/>
  <c r="AB151" i="334"/>
  <c r="C151" i="334"/>
  <c r="AB150" i="334"/>
  <c r="C150" i="334"/>
  <c r="AB149" i="334"/>
  <c r="C149" i="334"/>
  <c r="AB148" i="334"/>
  <c r="C148" i="334"/>
  <c r="AB147" i="334"/>
  <c r="C147" i="334"/>
  <c r="AB146" i="334"/>
  <c r="C146" i="334"/>
  <c r="AB145" i="334"/>
  <c r="C145" i="334"/>
  <c r="Y142" i="334"/>
  <c r="AA142" i="334"/>
  <c r="F140" i="334"/>
  <c r="AA126" i="334"/>
  <c r="Z128" i="334"/>
  <c r="AA128" i="334"/>
  <c r="Z129" i="334"/>
  <c r="AA129" i="334"/>
  <c r="Z130" i="334"/>
  <c r="AA130" i="334"/>
  <c r="Z131" i="334"/>
  <c r="AA131" i="334"/>
  <c r="Z132" i="334"/>
  <c r="AA132" i="334"/>
  <c r="Z133" i="334"/>
  <c r="AA133" i="334"/>
  <c r="Z134" i="334"/>
  <c r="AA134" i="334"/>
  <c r="Z135" i="334"/>
  <c r="AA135" i="334"/>
  <c r="Z136" i="334"/>
  <c r="AA136" i="334"/>
  <c r="Z137" i="334"/>
  <c r="AA137" i="334"/>
  <c r="AA138" i="334"/>
  <c r="AB135" i="334"/>
  <c r="C135" i="334"/>
  <c r="AB134" i="334"/>
  <c r="C134" i="334"/>
  <c r="AB133" i="334"/>
  <c r="C133" i="334"/>
  <c r="AB132" i="334"/>
  <c r="C132" i="334"/>
  <c r="AB131" i="334"/>
  <c r="C131" i="334"/>
  <c r="AB130" i="334"/>
  <c r="C130" i="334"/>
  <c r="AB129" i="334"/>
  <c r="C129" i="334"/>
  <c r="AB128" i="334"/>
  <c r="C128" i="334"/>
  <c r="Y125" i="334"/>
  <c r="AA125" i="334"/>
  <c r="F123" i="334"/>
  <c r="AA109" i="334"/>
  <c r="Z111" i="334"/>
  <c r="AA111" i="334"/>
  <c r="Z112" i="334"/>
  <c r="AA112" i="334"/>
  <c r="Z113" i="334"/>
  <c r="AA113" i="334"/>
  <c r="Z114" i="334"/>
  <c r="AA114" i="334"/>
  <c r="Z115" i="334"/>
  <c r="AA115" i="334"/>
  <c r="Z116" i="334"/>
  <c r="AA116" i="334"/>
  <c r="Z117" i="334"/>
  <c r="AA117" i="334"/>
  <c r="Z118" i="334"/>
  <c r="AA118" i="334"/>
  <c r="Z119" i="334"/>
  <c r="AA119" i="334"/>
  <c r="Z120" i="334"/>
  <c r="AA120" i="334"/>
  <c r="AA121" i="334"/>
  <c r="AB118" i="334"/>
  <c r="C118" i="334"/>
  <c r="AB117" i="334"/>
  <c r="C117" i="334"/>
  <c r="AB116" i="334"/>
  <c r="C116" i="334"/>
  <c r="AB115" i="334"/>
  <c r="C115" i="334"/>
  <c r="AB114" i="334"/>
  <c r="C114" i="334"/>
  <c r="AB113" i="334"/>
  <c r="C113" i="334"/>
  <c r="AB112" i="334"/>
  <c r="C112" i="334"/>
  <c r="AB111" i="334"/>
  <c r="C111" i="334"/>
  <c r="Y108" i="334"/>
  <c r="AA108" i="334"/>
  <c r="F106" i="334"/>
  <c r="AA92" i="334"/>
  <c r="Z94" i="334"/>
  <c r="AA94" i="334"/>
  <c r="Z95" i="334"/>
  <c r="AA95" i="334"/>
  <c r="Z96" i="334"/>
  <c r="AA96" i="334"/>
  <c r="Z97" i="334"/>
  <c r="AA97" i="334"/>
  <c r="Z98" i="334"/>
  <c r="AA98" i="334"/>
  <c r="Z99" i="334"/>
  <c r="AA99" i="334"/>
  <c r="Z100" i="334"/>
  <c r="AA100" i="334"/>
  <c r="Z101" i="334"/>
  <c r="AA101" i="334"/>
  <c r="Z102" i="334"/>
  <c r="AA102" i="334"/>
  <c r="Z103" i="334"/>
  <c r="AA103" i="334"/>
  <c r="AA104" i="334"/>
  <c r="AB101" i="334"/>
  <c r="C101" i="334"/>
  <c r="AB100" i="334"/>
  <c r="C100" i="334"/>
  <c r="AB99" i="334"/>
  <c r="C99" i="334"/>
  <c r="AB98" i="334"/>
  <c r="C98" i="334"/>
  <c r="AB97" i="334"/>
  <c r="C97" i="334"/>
  <c r="AB96" i="334"/>
  <c r="C96" i="334"/>
  <c r="AB95" i="334"/>
  <c r="C95" i="334"/>
  <c r="AB94" i="334"/>
  <c r="C94" i="334"/>
  <c r="Y91" i="334"/>
  <c r="AA91" i="334"/>
  <c r="F89" i="334"/>
  <c r="AA75" i="334"/>
  <c r="Z77" i="334"/>
  <c r="AA77" i="334"/>
  <c r="Z78" i="334"/>
  <c r="AA78" i="334"/>
  <c r="Z79" i="334"/>
  <c r="AA79" i="334"/>
  <c r="Z80" i="334"/>
  <c r="AA80" i="334"/>
  <c r="Z81" i="334"/>
  <c r="AA81" i="334"/>
  <c r="Z82" i="334"/>
  <c r="AA82" i="334"/>
  <c r="Z83" i="334"/>
  <c r="AA83" i="334"/>
  <c r="Z84" i="334"/>
  <c r="AA84" i="334"/>
  <c r="Z85" i="334"/>
  <c r="AA85" i="334"/>
  <c r="Z86" i="334"/>
  <c r="AA86" i="334"/>
  <c r="AA87" i="334"/>
  <c r="AB84" i="334"/>
  <c r="C84" i="334"/>
  <c r="AB83" i="334"/>
  <c r="C83" i="334"/>
  <c r="AB82" i="334"/>
  <c r="C82" i="334"/>
  <c r="AB81" i="334"/>
  <c r="C81" i="334"/>
  <c r="AB80" i="334"/>
  <c r="C80" i="334"/>
  <c r="AB79" i="334"/>
  <c r="C79" i="334"/>
  <c r="AB78" i="334"/>
  <c r="C78" i="334"/>
  <c r="AB77" i="334"/>
  <c r="C77" i="334"/>
  <c r="Y74" i="334"/>
  <c r="AA74" i="334"/>
  <c r="F72" i="334"/>
  <c r="E72" i="334"/>
  <c r="AA58" i="334"/>
  <c r="Z60" i="334"/>
  <c r="AA60" i="334"/>
  <c r="Z61" i="334"/>
  <c r="AA61" i="334"/>
  <c r="Z62" i="334"/>
  <c r="AA62" i="334"/>
  <c r="Z63" i="334"/>
  <c r="AA63" i="334"/>
  <c r="Z64" i="334"/>
  <c r="AA64" i="334"/>
  <c r="Z65" i="334"/>
  <c r="AA65" i="334"/>
  <c r="Z66" i="334"/>
  <c r="AA66" i="334"/>
  <c r="Z67" i="334"/>
  <c r="AA67" i="334"/>
  <c r="Z68" i="334"/>
  <c r="AA68" i="334"/>
  <c r="Z69" i="334"/>
  <c r="AA69" i="334"/>
  <c r="AA70" i="334"/>
  <c r="AB67" i="334"/>
  <c r="C67" i="334"/>
  <c r="AB66" i="334"/>
  <c r="C66" i="334"/>
  <c r="AB65" i="334"/>
  <c r="C65" i="334"/>
  <c r="AB64" i="334"/>
  <c r="C64" i="334"/>
  <c r="AB63" i="334"/>
  <c r="C63" i="334"/>
  <c r="AB62" i="334"/>
  <c r="C62" i="334"/>
  <c r="AB61" i="334"/>
  <c r="C61" i="334"/>
  <c r="AB60" i="334"/>
  <c r="C60" i="334"/>
  <c r="Y57" i="334"/>
  <c r="AA57" i="334"/>
  <c r="F55" i="334"/>
  <c r="AA41" i="334"/>
  <c r="Z43" i="334"/>
  <c r="AA43" i="334"/>
  <c r="Z44" i="334"/>
  <c r="AA44" i="334"/>
  <c r="Z45" i="334"/>
  <c r="AA45" i="334"/>
  <c r="Z46" i="334"/>
  <c r="AA46" i="334"/>
  <c r="Z47" i="334"/>
  <c r="AA47" i="334"/>
  <c r="Z48" i="334"/>
  <c r="AA48" i="334"/>
  <c r="Z49" i="334"/>
  <c r="AA49" i="334"/>
  <c r="Z50" i="334"/>
  <c r="AA50" i="334"/>
  <c r="Z51" i="334"/>
  <c r="AA51" i="334"/>
  <c r="Z52" i="334"/>
  <c r="AA52" i="334"/>
  <c r="AA53" i="334"/>
  <c r="AB50" i="334"/>
  <c r="C50" i="334"/>
  <c r="AB49" i="334"/>
  <c r="C49" i="334"/>
  <c r="AB48" i="334"/>
  <c r="C48" i="334"/>
  <c r="AB47" i="334"/>
  <c r="C47" i="334"/>
  <c r="AB46" i="334"/>
  <c r="C46" i="334"/>
  <c r="AB45" i="334"/>
  <c r="C45" i="334"/>
  <c r="AB44" i="334"/>
  <c r="C44" i="334"/>
  <c r="AB43" i="334"/>
  <c r="C43" i="334"/>
  <c r="Y40" i="334"/>
  <c r="AA40" i="334"/>
  <c r="F38" i="334"/>
  <c r="E38" i="334"/>
  <c r="AA24" i="334"/>
  <c r="Z26" i="334"/>
  <c r="AA26" i="334"/>
  <c r="Z27" i="334"/>
  <c r="AA27" i="334"/>
  <c r="Z28" i="334"/>
  <c r="AA28" i="334"/>
  <c r="Z29" i="334"/>
  <c r="AA29" i="334"/>
  <c r="Z30" i="334"/>
  <c r="AA30" i="334"/>
  <c r="Z31" i="334"/>
  <c r="AA31" i="334"/>
  <c r="Z32" i="334"/>
  <c r="AA32" i="334"/>
  <c r="Z33" i="334"/>
  <c r="AA33" i="334"/>
  <c r="Z34" i="334"/>
  <c r="AA34" i="334"/>
  <c r="Z35" i="334"/>
  <c r="AA35" i="334"/>
  <c r="AA36" i="334"/>
  <c r="AB33" i="334"/>
  <c r="C33" i="334"/>
  <c r="AB32" i="334"/>
  <c r="C32" i="334"/>
  <c r="AB31" i="334"/>
  <c r="C31" i="334"/>
  <c r="AB30" i="334"/>
  <c r="C30" i="334"/>
  <c r="AB29" i="334"/>
  <c r="C29" i="334"/>
  <c r="AB28" i="334"/>
  <c r="C28" i="334"/>
  <c r="AB27" i="334"/>
  <c r="C27" i="334"/>
  <c r="AB26" i="334"/>
  <c r="C26" i="334"/>
  <c r="Y23" i="334"/>
  <c r="AA23" i="334"/>
  <c r="F21" i="334"/>
  <c r="AA7" i="334"/>
  <c r="Z9" i="334"/>
  <c r="AA9" i="334"/>
  <c r="Z10" i="334"/>
  <c r="AA10" i="334"/>
  <c r="Z11" i="334"/>
  <c r="AA11" i="334"/>
  <c r="Z12" i="334"/>
  <c r="AA12" i="334"/>
  <c r="Z13" i="334"/>
  <c r="AA13" i="334"/>
  <c r="Z14" i="334"/>
  <c r="AA14" i="334"/>
  <c r="Z15" i="334"/>
  <c r="AA15" i="334"/>
  <c r="Z16" i="334"/>
  <c r="AA16" i="334"/>
  <c r="Z17" i="334"/>
  <c r="AA17" i="334"/>
  <c r="Z18" i="334"/>
  <c r="AA18" i="334"/>
  <c r="AA19" i="334"/>
  <c r="AB16" i="334"/>
  <c r="C16" i="334"/>
  <c r="AB15" i="334"/>
  <c r="C15" i="334"/>
  <c r="AB14" i="334"/>
  <c r="C14" i="334"/>
  <c r="AB13" i="334"/>
  <c r="C13" i="334"/>
  <c r="AB12" i="334"/>
  <c r="C12" i="334"/>
  <c r="AB11" i="334"/>
  <c r="C11" i="334"/>
  <c r="AB10" i="334"/>
  <c r="C10" i="334"/>
  <c r="AB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Z162" i="333"/>
  <c r="AA162" i="333"/>
  <c r="Z163" i="333"/>
  <c r="AA163" i="333"/>
  <c r="Z164" i="333"/>
  <c r="AA164" i="333"/>
  <c r="Z165" i="333"/>
  <c r="AA165" i="333"/>
  <c r="Z166" i="333"/>
  <c r="AA166" i="333"/>
  <c r="Z167" i="333"/>
  <c r="AA167" i="333"/>
  <c r="Z168" i="333"/>
  <c r="AA168" i="333"/>
  <c r="Z169" i="333"/>
  <c r="AA169" i="333"/>
  <c r="Z170" i="333"/>
  <c r="AA170" i="333"/>
  <c r="Z171" i="333"/>
  <c r="AA171" i="333"/>
  <c r="AA172" i="333"/>
  <c r="AB169" i="333"/>
  <c r="C169" i="333"/>
  <c r="AB168" i="333"/>
  <c r="C168" i="333"/>
  <c r="AB167" i="333"/>
  <c r="C167" i="333"/>
  <c r="AB166" i="333"/>
  <c r="C166" i="333"/>
  <c r="AB165" i="333"/>
  <c r="C165" i="333"/>
  <c r="AB164" i="333"/>
  <c r="C164" i="333"/>
  <c r="AB163" i="333"/>
  <c r="C163" i="333"/>
  <c r="AB162" i="333"/>
  <c r="C162" i="333"/>
  <c r="Y159" i="333"/>
  <c r="AA159" i="333"/>
  <c r="F157" i="333"/>
  <c r="AA143" i="333"/>
  <c r="Z145" i="333"/>
  <c r="AA145" i="333"/>
  <c r="Z146" i="333"/>
  <c r="AA146" i="333"/>
  <c r="Z147" i="333"/>
  <c r="AA147" i="333"/>
  <c r="Z148" i="333"/>
  <c r="AA148" i="333"/>
  <c r="Z149" i="333"/>
  <c r="AA149" i="333"/>
  <c r="Z150" i="333"/>
  <c r="AA150" i="333"/>
  <c r="Z151" i="333"/>
  <c r="AA151" i="333"/>
  <c r="Z152" i="333"/>
  <c r="AA152" i="333"/>
  <c r="Z153" i="333"/>
  <c r="AA153" i="333"/>
  <c r="Z154" i="333"/>
  <c r="AA154" i="333"/>
  <c r="AA155" i="333"/>
  <c r="AB152" i="333"/>
  <c r="C152" i="333"/>
  <c r="AB151" i="333"/>
  <c r="C151" i="333"/>
  <c r="AB150" i="333"/>
  <c r="C150" i="333"/>
  <c r="AB149" i="333"/>
  <c r="C149" i="333"/>
  <c r="AB148" i="333"/>
  <c r="C148" i="333"/>
  <c r="AB147" i="333"/>
  <c r="C147" i="333"/>
  <c r="AB146" i="333"/>
  <c r="C146" i="333"/>
  <c r="AB145" i="333"/>
  <c r="C145" i="333"/>
  <c r="Y142" i="333"/>
  <c r="AA142" i="333"/>
  <c r="F140" i="333"/>
  <c r="AA126" i="333"/>
  <c r="Z128" i="333"/>
  <c r="AA128" i="333"/>
  <c r="Z129" i="333"/>
  <c r="AA129" i="333"/>
  <c r="Z130" i="333"/>
  <c r="AA130" i="333"/>
  <c r="Z131" i="333"/>
  <c r="AA131" i="333"/>
  <c r="Z132" i="333"/>
  <c r="AA132" i="333"/>
  <c r="Z133" i="333"/>
  <c r="AA133" i="333"/>
  <c r="Z134" i="333"/>
  <c r="AA134" i="333"/>
  <c r="Z135" i="333"/>
  <c r="AA135" i="333"/>
  <c r="Z136" i="333"/>
  <c r="AA136" i="333"/>
  <c r="Z137" i="333"/>
  <c r="AA137" i="333"/>
  <c r="AA138" i="333"/>
  <c r="AB135" i="333"/>
  <c r="C135" i="333"/>
  <c r="AB134" i="333"/>
  <c r="C134" i="333"/>
  <c r="AB133" i="333"/>
  <c r="C133" i="333"/>
  <c r="AB132" i="333"/>
  <c r="C132" i="333"/>
  <c r="AB131" i="333"/>
  <c r="C131" i="333"/>
  <c r="AB130" i="333"/>
  <c r="C130" i="333"/>
  <c r="AB129" i="333"/>
  <c r="C129" i="333"/>
  <c r="AB128" i="333"/>
  <c r="C128" i="333"/>
  <c r="Y125" i="333"/>
  <c r="AA125" i="333"/>
  <c r="F123" i="333"/>
  <c r="AB118" i="333"/>
  <c r="C118" i="333"/>
  <c r="AB117" i="333"/>
  <c r="C117" i="333"/>
  <c r="AB116" i="333"/>
  <c r="C116" i="333"/>
  <c r="AB115" i="333"/>
  <c r="C115" i="333"/>
  <c r="AB114" i="333"/>
  <c r="C114" i="333"/>
  <c r="AB113" i="333"/>
  <c r="C113" i="333"/>
  <c r="AB112" i="333"/>
  <c r="C112" i="333"/>
  <c r="C111" i="333"/>
  <c r="F106" i="333"/>
  <c r="C101" i="333"/>
  <c r="C100" i="333"/>
  <c r="C99" i="333"/>
  <c r="AB98" i="333"/>
  <c r="C98" i="333"/>
  <c r="AB97" i="333"/>
  <c r="C97" i="333"/>
  <c r="AB96" i="333"/>
  <c r="C96" i="333"/>
  <c r="AB95" i="333"/>
  <c r="C95" i="333"/>
  <c r="AB94" i="333"/>
  <c r="C94" i="333"/>
  <c r="Y91" i="333"/>
  <c r="AA91" i="333"/>
  <c r="F89" i="333"/>
  <c r="AA75" i="333"/>
  <c r="Z77" i="333"/>
  <c r="AA77" i="333"/>
  <c r="Z78" i="333"/>
  <c r="AA78" i="333"/>
  <c r="Z79" i="333"/>
  <c r="AA79" i="333"/>
  <c r="Z80" i="333"/>
  <c r="AA80" i="333"/>
  <c r="Z81" i="333"/>
  <c r="AA81" i="333"/>
  <c r="Z82" i="333"/>
  <c r="AA82" i="333"/>
  <c r="Z83" i="333"/>
  <c r="AA83" i="333"/>
  <c r="Z84" i="333"/>
  <c r="AA84" i="333"/>
  <c r="Z85" i="333"/>
  <c r="AA85" i="333"/>
  <c r="Z86" i="333"/>
  <c r="AA86" i="333"/>
  <c r="AA87" i="333"/>
  <c r="AB84" i="333"/>
  <c r="C84" i="333"/>
  <c r="AB83" i="333"/>
  <c r="C83" i="333"/>
  <c r="AB82" i="333"/>
  <c r="C82" i="333"/>
  <c r="AB81" i="333"/>
  <c r="C81" i="333"/>
  <c r="AB80" i="333"/>
  <c r="C80" i="333"/>
  <c r="AB79" i="333"/>
  <c r="C79" i="333"/>
  <c r="AB78" i="333"/>
  <c r="C78" i="333"/>
  <c r="AB77" i="333"/>
  <c r="C77" i="333"/>
  <c r="Y74" i="333"/>
  <c r="AA74" i="333"/>
  <c r="F72" i="333"/>
  <c r="E72" i="333"/>
  <c r="AA58" i="333"/>
  <c r="Z60" i="333"/>
  <c r="AA60" i="333"/>
  <c r="Z61" i="333"/>
  <c r="AA61" i="333"/>
  <c r="Z62" i="333"/>
  <c r="AA62" i="333"/>
  <c r="Z63" i="333"/>
  <c r="AA63" i="333"/>
  <c r="Z64" i="333"/>
  <c r="AA64" i="333"/>
  <c r="Z65" i="333"/>
  <c r="AA65" i="333"/>
  <c r="Z66" i="333"/>
  <c r="AA66" i="333"/>
  <c r="Z67" i="333"/>
  <c r="AA67" i="333"/>
  <c r="Z68" i="333"/>
  <c r="AA68" i="333"/>
  <c r="Z69" i="333"/>
  <c r="AA69" i="333"/>
  <c r="AA70" i="333"/>
  <c r="AB67" i="333"/>
  <c r="C67" i="333"/>
  <c r="AB66" i="333"/>
  <c r="C66" i="333"/>
  <c r="AB65" i="333"/>
  <c r="C65" i="333"/>
  <c r="AB64" i="333"/>
  <c r="C64" i="333"/>
  <c r="AB63" i="333"/>
  <c r="C63" i="333"/>
  <c r="AB62" i="333"/>
  <c r="C62" i="333"/>
  <c r="AB61" i="333"/>
  <c r="C61" i="333"/>
  <c r="AB60" i="333"/>
  <c r="C60" i="333"/>
  <c r="Y57" i="333"/>
  <c r="AA57" i="333"/>
  <c r="F55" i="333"/>
  <c r="AA41" i="333"/>
  <c r="Z43" i="333"/>
  <c r="AA43" i="333"/>
  <c r="Z44" i="333"/>
  <c r="AA44" i="333"/>
  <c r="Z45" i="333"/>
  <c r="AA45" i="333"/>
  <c r="Z46" i="333"/>
  <c r="AA46" i="333"/>
  <c r="Z47" i="333"/>
  <c r="AA47" i="333"/>
  <c r="Z48" i="333"/>
  <c r="AA48" i="333"/>
  <c r="Z49" i="333"/>
  <c r="AA49" i="333"/>
  <c r="Z50" i="333"/>
  <c r="AA50" i="333"/>
  <c r="Z51" i="333"/>
  <c r="AA51" i="333"/>
  <c r="Z52" i="333"/>
  <c r="AA52" i="333"/>
  <c r="AA53" i="333"/>
  <c r="AB50" i="333"/>
  <c r="C50" i="333"/>
  <c r="AB49" i="333"/>
  <c r="C49" i="333"/>
  <c r="AB48" i="333"/>
  <c r="C48" i="333"/>
  <c r="AB47" i="333"/>
  <c r="C47" i="333"/>
  <c r="AB46" i="333"/>
  <c r="C46" i="333"/>
  <c r="AB45" i="333"/>
  <c r="C45" i="333"/>
  <c r="AB44" i="333"/>
  <c r="C44" i="333"/>
  <c r="AB43" i="333"/>
  <c r="C43" i="333"/>
  <c r="Y40" i="333"/>
  <c r="AA40" i="333"/>
  <c r="F38" i="333"/>
  <c r="E38" i="333"/>
  <c r="AA24" i="333"/>
  <c r="Z26" i="333"/>
  <c r="AA26" i="333"/>
  <c r="Z27" i="333"/>
  <c r="AA27" i="333"/>
  <c r="Z28" i="333"/>
  <c r="AA28" i="333"/>
  <c r="Z29" i="333"/>
  <c r="AA29" i="333"/>
  <c r="Z30" i="333"/>
  <c r="AA30" i="333"/>
  <c r="Z31" i="333"/>
  <c r="AA31" i="333"/>
  <c r="Z32" i="333"/>
  <c r="AA32" i="333"/>
  <c r="Z33" i="333"/>
  <c r="AA33" i="333"/>
  <c r="Z34" i="333"/>
  <c r="AA34" i="333"/>
  <c r="Z35" i="333"/>
  <c r="AA35" i="333"/>
  <c r="AA36" i="333"/>
  <c r="AB33" i="333"/>
  <c r="C33" i="333"/>
  <c r="AB32" i="333"/>
  <c r="C32" i="333"/>
  <c r="AB31" i="333"/>
  <c r="C31" i="333"/>
  <c r="AB30" i="333"/>
  <c r="C30" i="333"/>
  <c r="AB29" i="333"/>
  <c r="C29" i="333"/>
  <c r="AB28" i="333"/>
  <c r="C28" i="333"/>
  <c r="AB27" i="333"/>
  <c r="C27" i="333"/>
  <c r="AB26" i="333"/>
  <c r="C26" i="333"/>
  <c r="Y23" i="333"/>
  <c r="AA23" i="333"/>
  <c r="F21" i="333"/>
  <c r="AA7" i="333"/>
  <c r="Z9" i="333"/>
  <c r="AA9" i="333"/>
  <c r="Z10" i="333"/>
  <c r="AA10" i="333"/>
  <c r="Z11" i="333"/>
  <c r="AA11" i="333"/>
  <c r="Z12" i="333"/>
  <c r="AA12" i="333"/>
  <c r="Z13" i="333"/>
  <c r="AA13" i="333"/>
  <c r="Z14" i="333"/>
  <c r="AA14" i="333"/>
  <c r="Z15" i="333"/>
  <c r="AA15" i="333"/>
  <c r="Z16" i="333"/>
  <c r="AA16" i="333"/>
  <c r="Z17" i="333"/>
  <c r="AA17" i="333"/>
  <c r="Z18" i="333"/>
  <c r="AA18" i="333"/>
  <c r="AA19" i="333"/>
  <c r="AB16" i="333"/>
  <c r="C16" i="333"/>
  <c r="AB15" i="333"/>
  <c r="C15" i="333"/>
  <c r="AB14" i="333"/>
  <c r="C14" i="333"/>
  <c r="AB13" i="333"/>
  <c r="C13" i="333"/>
  <c r="AB12" i="333"/>
  <c r="C12" i="333"/>
  <c r="AB11" i="333"/>
  <c r="C11" i="333"/>
  <c r="AB10" i="333"/>
  <c r="C10" i="333"/>
  <c r="AB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Z162" i="332"/>
  <c r="AA162" i="332"/>
  <c r="Z163" i="332"/>
  <c r="AA163" i="332"/>
  <c r="Z164" i="332"/>
  <c r="AA164" i="332"/>
  <c r="Z165" i="332"/>
  <c r="AA165" i="332"/>
  <c r="Z166" i="332"/>
  <c r="AA166" i="332"/>
  <c r="Z167" i="332"/>
  <c r="AA167" i="332"/>
  <c r="Z168" i="332"/>
  <c r="AA168" i="332"/>
  <c r="Z169" i="332"/>
  <c r="AA169" i="332"/>
  <c r="Z170" i="332"/>
  <c r="AA170" i="332"/>
  <c r="Z171" i="332"/>
  <c r="AA171" i="332"/>
  <c r="AA172" i="332"/>
  <c r="AB169" i="332"/>
  <c r="C169" i="332"/>
  <c r="AB168" i="332"/>
  <c r="C168" i="332"/>
  <c r="AB167" i="332"/>
  <c r="C167" i="332"/>
  <c r="AB166" i="332"/>
  <c r="C166" i="332"/>
  <c r="AB165" i="332"/>
  <c r="C165" i="332"/>
  <c r="AB164" i="332"/>
  <c r="C164" i="332"/>
  <c r="AB163" i="332"/>
  <c r="C163" i="332"/>
  <c r="AB162" i="332"/>
  <c r="C162" i="332"/>
  <c r="Y159" i="332"/>
  <c r="AA159" i="332"/>
  <c r="F157" i="332"/>
  <c r="AA143" i="332"/>
  <c r="Z145" i="332"/>
  <c r="AA145" i="332"/>
  <c r="Z146" i="332"/>
  <c r="AA146" i="332"/>
  <c r="Z147" i="332"/>
  <c r="AA147" i="332"/>
  <c r="Z148" i="332"/>
  <c r="AA148" i="332"/>
  <c r="Z149" i="332"/>
  <c r="AA149" i="332"/>
  <c r="Z150" i="332"/>
  <c r="AA150" i="332"/>
  <c r="Z151" i="332"/>
  <c r="AA151" i="332"/>
  <c r="Z152" i="332"/>
  <c r="AA152" i="332"/>
  <c r="Z153" i="332"/>
  <c r="AA153" i="332"/>
  <c r="Z154" i="332"/>
  <c r="AA154" i="332"/>
  <c r="AA155" i="332"/>
  <c r="AB152" i="332"/>
  <c r="C152" i="332"/>
  <c r="AB151" i="332"/>
  <c r="C151" i="332"/>
  <c r="AB150" i="332"/>
  <c r="C150" i="332"/>
  <c r="AB149" i="332"/>
  <c r="C149" i="332"/>
  <c r="AB148" i="332"/>
  <c r="C148" i="332"/>
  <c r="AB147" i="332"/>
  <c r="C147" i="332"/>
  <c r="AB146" i="332"/>
  <c r="C146" i="332"/>
  <c r="AB145" i="332"/>
  <c r="C145" i="332"/>
  <c r="Y142" i="332"/>
  <c r="AA142" i="332"/>
  <c r="F140" i="332"/>
  <c r="AA126" i="332"/>
  <c r="Z128" i="332"/>
  <c r="AA128" i="332"/>
  <c r="Z129" i="332"/>
  <c r="AA129" i="332"/>
  <c r="Z130" i="332"/>
  <c r="AA130" i="332"/>
  <c r="Z131" i="332"/>
  <c r="AA131" i="332"/>
  <c r="Z132" i="332"/>
  <c r="AA132" i="332"/>
  <c r="Z133" i="332"/>
  <c r="AA133" i="332"/>
  <c r="Z134" i="332"/>
  <c r="AA134" i="332"/>
  <c r="Z135" i="332"/>
  <c r="AA135" i="332"/>
  <c r="Z136" i="332"/>
  <c r="AA136" i="332"/>
  <c r="Z137" i="332"/>
  <c r="AA137" i="332"/>
  <c r="AA138" i="332"/>
  <c r="AB135" i="332"/>
  <c r="C135" i="332"/>
  <c r="AB134" i="332"/>
  <c r="C134" i="332"/>
  <c r="AB133" i="332"/>
  <c r="C133" i="332"/>
  <c r="AB132" i="332"/>
  <c r="C132" i="332"/>
  <c r="AB131" i="332"/>
  <c r="C131" i="332"/>
  <c r="AB130" i="332"/>
  <c r="C130" i="332"/>
  <c r="AB129" i="332"/>
  <c r="C129" i="332"/>
  <c r="AB128" i="332"/>
  <c r="C128" i="332"/>
  <c r="Y125" i="332"/>
  <c r="AA125" i="332"/>
  <c r="F123" i="332"/>
  <c r="AA109" i="332"/>
  <c r="Z111" i="332"/>
  <c r="AA111" i="332"/>
  <c r="Z112" i="332"/>
  <c r="AA112" i="332"/>
  <c r="Z113" i="332"/>
  <c r="AA113" i="332"/>
  <c r="Z114" i="332"/>
  <c r="AA114" i="332"/>
  <c r="Z115" i="332"/>
  <c r="AA115" i="332"/>
  <c r="Z116" i="332"/>
  <c r="AA116" i="332"/>
  <c r="Z117" i="332"/>
  <c r="AA117" i="332"/>
  <c r="Z118" i="332"/>
  <c r="AA118" i="332"/>
  <c r="Z119" i="332"/>
  <c r="AA119" i="332"/>
  <c r="Z120" i="332"/>
  <c r="AA120" i="332"/>
  <c r="AA121" i="332"/>
  <c r="AB118" i="332"/>
  <c r="C118" i="332"/>
  <c r="AB117" i="332"/>
  <c r="C117" i="332"/>
  <c r="AB116" i="332"/>
  <c r="C116" i="332"/>
  <c r="AB115" i="332"/>
  <c r="C115" i="332"/>
  <c r="AB114" i="332"/>
  <c r="C114" i="332"/>
  <c r="AB113" i="332"/>
  <c r="C113" i="332"/>
  <c r="AB112" i="332"/>
  <c r="C112" i="332"/>
  <c r="AB111" i="332"/>
  <c r="C111" i="332"/>
  <c r="Y108" i="332"/>
  <c r="AA108" i="332"/>
  <c r="F106" i="332"/>
  <c r="AA92" i="332"/>
  <c r="Z94" i="332"/>
  <c r="AA94" i="332"/>
  <c r="Z95" i="332"/>
  <c r="AA95" i="332"/>
  <c r="Z96" i="332"/>
  <c r="AA96" i="332"/>
  <c r="Z97" i="332"/>
  <c r="AA97" i="332"/>
  <c r="Z98" i="332"/>
  <c r="AA98" i="332"/>
  <c r="Z99" i="332"/>
  <c r="AA99" i="332"/>
  <c r="Z100" i="332"/>
  <c r="AA100" i="332"/>
  <c r="Z101" i="332"/>
  <c r="AA101" i="332"/>
  <c r="Z102" i="332"/>
  <c r="AA102" i="332"/>
  <c r="Z103" i="332"/>
  <c r="AA103" i="332"/>
  <c r="AA104" i="332"/>
  <c r="AB101" i="332"/>
  <c r="C101" i="332"/>
  <c r="AB100" i="332"/>
  <c r="C100" i="332"/>
  <c r="AB99" i="332"/>
  <c r="C99" i="332"/>
  <c r="AB98" i="332"/>
  <c r="C98" i="332"/>
  <c r="AB97" i="332"/>
  <c r="C97" i="332"/>
  <c r="AB96" i="332"/>
  <c r="C96" i="332"/>
  <c r="AB95" i="332"/>
  <c r="C95" i="332"/>
  <c r="AB94" i="332"/>
  <c r="C94" i="332"/>
  <c r="Y91" i="332"/>
  <c r="AA91" i="332"/>
  <c r="F89" i="332"/>
  <c r="AA75" i="332"/>
  <c r="Z77" i="332"/>
  <c r="AA77" i="332"/>
  <c r="Z78" i="332"/>
  <c r="AA78" i="332"/>
  <c r="Z79" i="332"/>
  <c r="AA79" i="332"/>
  <c r="Z80" i="332"/>
  <c r="AA80" i="332"/>
  <c r="Z81" i="332"/>
  <c r="AA81" i="332"/>
  <c r="Z82" i="332"/>
  <c r="AA82" i="332"/>
  <c r="Z83" i="332"/>
  <c r="AA83" i="332"/>
  <c r="Z84" i="332"/>
  <c r="AA84" i="332"/>
  <c r="Z85" i="332"/>
  <c r="AA85" i="332"/>
  <c r="Z86" i="332"/>
  <c r="AA86" i="332"/>
  <c r="AA87" i="332"/>
  <c r="AB84" i="332"/>
  <c r="C84" i="332"/>
  <c r="AB83" i="332"/>
  <c r="C83" i="332"/>
  <c r="AB82" i="332"/>
  <c r="C82" i="332"/>
  <c r="AB81" i="332"/>
  <c r="C81" i="332"/>
  <c r="AB80" i="332"/>
  <c r="C80" i="332"/>
  <c r="AB79" i="332"/>
  <c r="C79" i="332"/>
  <c r="AB78" i="332"/>
  <c r="C78" i="332"/>
  <c r="AB77" i="332"/>
  <c r="C77" i="332"/>
  <c r="Y74" i="332"/>
  <c r="AA74" i="332"/>
  <c r="F72" i="332"/>
  <c r="E72" i="332"/>
  <c r="AA58" i="332"/>
  <c r="Z60" i="332"/>
  <c r="AA60" i="332"/>
  <c r="Z61" i="332"/>
  <c r="AA61" i="332"/>
  <c r="Z62" i="332"/>
  <c r="AA62" i="332"/>
  <c r="Z63" i="332"/>
  <c r="AA63" i="332"/>
  <c r="Z64" i="332"/>
  <c r="AA64" i="332"/>
  <c r="Z65" i="332"/>
  <c r="AA65" i="332"/>
  <c r="Z66" i="332"/>
  <c r="AA66" i="332"/>
  <c r="Z67" i="332"/>
  <c r="AA67" i="332"/>
  <c r="Z68" i="332"/>
  <c r="AA68" i="332"/>
  <c r="Z69" i="332"/>
  <c r="AA69" i="332"/>
  <c r="AA70" i="332"/>
  <c r="AB67" i="332"/>
  <c r="C67" i="332"/>
  <c r="AB66" i="332"/>
  <c r="C66" i="332"/>
  <c r="AB65" i="332"/>
  <c r="C65" i="332"/>
  <c r="AB64" i="332"/>
  <c r="C64" i="332"/>
  <c r="AB63" i="332"/>
  <c r="C63" i="332"/>
  <c r="AB62" i="332"/>
  <c r="C62" i="332"/>
  <c r="AB61" i="332"/>
  <c r="C61" i="332"/>
  <c r="AB60" i="332"/>
  <c r="C60" i="332"/>
  <c r="Y57" i="332"/>
  <c r="AA57" i="332"/>
  <c r="F55" i="332"/>
  <c r="AA41" i="332"/>
  <c r="Z43" i="332"/>
  <c r="AA43" i="332"/>
  <c r="Z44" i="332"/>
  <c r="AA44" i="332"/>
  <c r="Z45" i="332"/>
  <c r="AA45" i="332"/>
  <c r="Z46" i="332"/>
  <c r="AA46" i="332"/>
  <c r="Z47" i="332"/>
  <c r="AA47" i="332"/>
  <c r="Z48" i="332"/>
  <c r="AA48" i="332"/>
  <c r="Z49" i="332"/>
  <c r="AA49" i="332"/>
  <c r="Z50" i="332"/>
  <c r="AA50" i="332"/>
  <c r="Z51" i="332"/>
  <c r="AA51" i="332"/>
  <c r="Z52" i="332"/>
  <c r="AA52" i="332"/>
  <c r="AA53" i="332"/>
  <c r="AB50" i="332"/>
  <c r="C50" i="332"/>
  <c r="AB49" i="332"/>
  <c r="C49" i="332"/>
  <c r="AB48" i="332"/>
  <c r="C48" i="332"/>
  <c r="AB47" i="332"/>
  <c r="C47" i="332"/>
  <c r="AB46" i="332"/>
  <c r="C46" i="332"/>
  <c r="AB45" i="332"/>
  <c r="C45" i="332"/>
  <c r="AB44" i="332"/>
  <c r="C44" i="332"/>
  <c r="AB43" i="332"/>
  <c r="C43" i="332"/>
  <c r="Y40" i="332"/>
  <c r="AA40" i="332"/>
  <c r="F38" i="332"/>
  <c r="E38" i="332"/>
  <c r="AA24" i="332"/>
  <c r="Z26" i="332"/>
  <c r="AA26" i="332"/>
  <c r="Z27" i="332"/>
  <c r="AA27" i="332"/>
  <c r="Z28" i="332"/>
  <c r="AA28" i="332"/>
  <c r="Z29" i="332"/>
  <c r="AA29" i="332"/>
  <c r="Z30" i="332"/>
  <c r="AA30" i="332"/>
  <c r="Z31" i="332"/>
  <c r="AA31" i="332"/>
  <c r="Z32" i="332"/>
  <c r="AA32" i="332"/>
  <c r="Z33" i="332"/>
  <c r="AA33" i="332"/>
  <c r="Z34" i="332"/>
  <c r="AA34" i="332"/>
  <c r="Z35" i="332"/>
  <c r="AA35" i="332"/>
  <c r="AA36" i="332"/>
  <c r="AB33" i="332"/>
  <c r="C33" i="332"/>
  <c r="AB32" i="332"/>
  <c r="C32" i="332"/>
  <c r="AB31" i="332"/>
  <c r="C31" i="332"/>
  <c r="AB30" i="332"/>
  <c r="C30" i="332"/>
  <c r="AB29" i="332"/>
  <c r="C29" i="332"/>
  <c r="AB28" i="332"/>
  <c r="C28" i="332"/>
  <c r="AB27" i="332"/>
  <c r="C27" i="332"/>
  <c r="AB26" i="332"/>
  <c r="C26" i="332"/>
  <c r="Y23" i="332"/>
  <c r="AA23" i="332"/>
  <c r="F21" i="332"/>
  <c r="AA7" i="332"/>
  <c r="Z9" i="332"/>
  <c r="AA9" i="332"/>
  <c r="Z10" i="332"/>
  <c r="AA10" i="332"/>
  <c r="Z11" i="332"/>
  <c r="AA11" i="332"/>
  <c r="Z12" i="332"/>
  <c r="AA12" i="332"/>
  <c r="Z13" i="332"/>
  <c r="AA13" i="332"/>
  <c r="Z14" i="332"/>
  <c r="AA14" i="332"/>
  <c r="Z15" i="332"/>
  <c r="AA15" i="332"/>
  <c r="Z16" i="332"/>
  <c r="AA16" i="332"/>
  <c r="Z17" i="332"/>
  <c r="AA17" i="332"/>
  <c r="Z18" i="332"/>
  <c r="AA18" i="332"/>
  <c r="AA19" i="332"/>
  <c r="AB16" i="332"/>
  <c r="C16" i="332"/>
  <c r="AB15" i="332"/>
  <c r="C15" i="332"/>
  <c r="AB14" i="332"/>
  <c r="C14" i="332"/>
  <c r="AB13" i="332"/>
  <c r="C13" i="332"/>
  <c r="AB12" i="332"/>
  <c r="C12" i="332"/>
  <c r="AB11" i="332"/>
  <c r="C11" i="332"/>
  <c r="AB10" i="332"/>
  <c r="C10" i="332"/>
  <c r="AB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Z162" i="331"/>
  <c r="AA162" i="331"/>
  <c r="Z163" i="331"/>
  <c r="AA163" i="331"/>
  <c r="Z164" i="331"/>
  <c r="AA164" i="331"/>
  <c r="Z165" i="331"/>
  <c r="AA165" i="331"/>
  <c r="Z166" i="331"/>
  <c r="AA166" i="331"/>
  <c r="Z167" i="331"/>
  <c r="AA167" i="331"/>
  <c r="Z168" i="331"/>
  <c r="AA168" i="331"/>
  <c r="Z169" i="331"/>
  <c r="AA169" i="331"/>
  <c r="Z170" i="331"/>
  <c r="AA170" i="331"/>
  <c r="Z171" i="331"/>
  <c r="AA171" i="331"/>
  <c r="AA172" i="331"/>
  <c r="AB169" i="331"/>
  <c r="C169" i="331"/>
  <c r="AB168" i="331"/>
  <c r="C168" i="331"/>
  <c r="AB167" i="331"/>
  <c r="C167" i="331"/>
  <c r="AB166" i="331"/>
  <c r="C166" i="331"/>
  <c r="AB165" i="331"/>
  <c r="C165" i="331"/>
  <c r="AB164" i="331"/>
  <c r="C164" i="331"/>
  <c r="AB163" i="331"/>
  <c r="C163" i="331"/>
  <c r="AB162" i="331"/>
  <c r="C162" i="331"/>
  <c r="Y159" i="331"/>
  <c r="AA159" i="331"/>
  <c r="F157" i="331"/>
  <c r="AA143" i="331"/>
  <c r="Z145" i="331"/>
  <c r="AA145" i="331"/>
  <c r="Z146" i="331"/>
  <c r="AA146" i="331"/>
  <c r="Z147" i="331"/>
  <c r="AA147" i="331"/>
  <c r="Z148" i="331"/>
  <c r="AA148" i="331"/>
  <c r="Z149" i="331"/>
  <c r="AA149" i="331"/>
  <c r="Z150" i="331"/>
  <c r="AA150" i="331"/>
  <c r="Z151" i="331"/>
  <c r="AA151" i="331"/>
  <c r="Z152" i="331"/>
  <c r="AA152" i="331"/>
  <c r="Z153" i="331"/>
  <c r="AA153" i="331"/>
  <c r="Z154" i="331"/>
  <c r="AA154" i="331"/>
  <c r="AA155" i="331"/>
  <c r="AB152" i="331"/>
  <c r="C152" i="331"/>
  <c r="AB151" i="331"/>
  <c r="C151" i="331"/>
  <c r="AB150" i="331"/>
  <c r="C150" i="331"/>
  <c r="AB149" i="331"/>
  <c r="C149" i="331"/>
  <c r="AB148" i="331"/>
  <c r="C148" i="331"/>
  <c r="AB147" i="331"/>
  <c r="C147" i="331"/>
  <c r="AB146" i="331"/>
  <c r="C146" i="331"/>
  <c r="AB145" i="331"/>
  <c r="C145" i="331"/>
  <c r="Y142" i="331"/>
  <c r="AA142" i="331"/>
  <c r="F140" i="331"/>
  <c r="AA126" i="331"/>
  <c r="Z128" i="331"/>
  <c r="AA128" i="331"/>
  <c r="Z129" i="331"/>
  <c r="AA129" i="331"/>
  <c r="Z130" i="331"/>
  <c r="AA130" i="331"/>
  <c r="Z131" i="331"/>
  <c r="AA131" i="331"/>
  <c r="Z132" i="331"/>
  <c r="AA132" i="331"/>
  <c r="Z133" i="331"/>
  <c r="AA133" i="331"/>
  <c r="Z134" i="331"/>
  <c r="AA134" i="331"/>
  <c r="Z135" i="331"/>
  <c r="AA135" i="331"/>
  <c r="Z136" i="331"/>
  <c r="AA136" i="331"/>
  <c r="Z137" i="331"/>
  <c r="AA137" i="331"/>
  <c r="AA138" i="331"/>
  <c r="AB135" i="331"/>
  <c r="C135" i="331"/>
  <c r="AB134" i="331"/>
  <c r="C134" i="331"/>
  <c r="AB133" i="331"/>
  <c r="C133" i="331"/>
  <c r="AB132" i="331"/>
  <c r="C132" i="331"/>
  <c r="AB131" i="331"/>
  <c r="C131" i="331"/>
  <c r="AB130" i="331"/>
  <c r="C130" i="331"/>
  <c r="AB129" i="331"/>
  <c r="C129" i="331"/>
  <c r="AB128" i="331"/>
  <c r="C128" i="331"/>
  <c r="Y125" i="331"/>
  <c r="AA125" i="331"/>
  <c r="F123" i="331"/>
  <c r="AA109" i="331"/>
  <c r="Z111" i="331"/>
  <c r="AA111" i="331"/>
  <c r="Z112" i="331"/>
  <c r="AA112" i="331"/>
  <c r="Z113" i="331"/>
  <c r="AA113" i="331"/>
  <c r="Z114" i="331"/>
  <c r="AA114" i="331"/>
  <c r="Z115" i="331"/>
  <c r="AA115" i="331"/>
  <c r="Z116" i="331"/>
  <c r="AA116" i="331"/>
  <c r="Z117" i="331"/>
  <c r="AA117" i="331"/>
  <c r="Z118" i="331"/>
  <c r="AA118" i="331"/>
  <c r="Z119" i="331"/>
  <c r="AA119" i="331"/>
  <c r="Z120" i="331"/>
  <c r="AA120" i="331"/>
  <c r="AA121" i="331"/>
  <c r="AB118" i="331"/>
  <c r="C118" i="331"/>
  <c r="AB117" i="331"/>
  <c r="C117" i="331"/>
  <c r="AB116" i="331"/>
  <c r="C116" i="331"/>
  <c r="AB115" i="331"/>
  <c r="C115" i="331"/>
  <c r="AB114" i="331"/>
  <c r="C114" i="331"/>
  <c r="AB113" i="331"/>
  <c r="C113" i="331"/>
  <c r="AB112" i="331"/>
  <c r="C112" i="331"/>
  <c r="AB111" i="331"/>
  <c r="C111" i="331"/>
  <c r="Y108" i="331"/>
  <c r="AA108" i="331"/>
  <c r="F106" i="331"/>
  <c r="AA92" i="331"/>
  <c r="Z94" i="331"/>
  <c r="AA94" i="331"/>
  <c r="Z95" i="331"/>
  <c r="AA95" i="331"/>
  <c r="Z96" i="331"/>
  <c r="AA96" i="331"/>
  <c r="Z97" i="331"/>
  <c r="AA97" i="331"/>
  <c r="Z98" i="331"/>
  <c r="AA98" i="331"/>
  <c r="Z99" i="331"/>
  <c r="AA99" i="331"/>
  <c r="Z100" i="331"/>
  <c r="AA100" i="331"/>
  <c r="Z101" i="331"/>
  <c r="AA101" i="331"/>
  <c r="Z102" i="331"/>
  <c r="AA102" i="331"/>
  <c r="Z103" i="331"/>
  <c r="AA103" i="331"/>
  <c r="AA104" i="331"/>
  <c r="AB101" i="331"/>
  <c r="C101" i="331"/>
  <c r="AB100" i="331"/>
  <c r="C100" i="331"/>
  <c r="AB99" i="331"/>
  <c r="C99" i="331"/>
  <c r="AB98" i="331"/>
  <c r="C98" i="331"/>
  <c r="AB97" i="331"/>
  <c r="C97" i="331"/>
  <c r="AB96" i="331"/>
  <c r="C96" i="331"/>
  <c r="AB95" i="331"/>
  <c r="C95" i="331"/>
  <c r="AB94" i="331"/>
  <c r="C94" i="331"/>
  <c r="Y91" i="331"/>
  <c r="AA91" i="331"/>
  <c r="F89" i="331"/>
  <c r="AA75" i="331"/>
  <c r="Z77" i="331"/>
  <c r="AA77" i="331"/>
  <c r="Z78" i="331"/>
  <c r="AA78" i="331"/>
  <c r="Z79" i="331"/>
  <c r="AA79" i="331"/>
  <c r="Z80" i="331"/>
  <c r="AA80" i="331"/>
  <c r="Z81" i="331"/>
  <c r="AA81" i="331"/>
  <c r="Z82" i="331"/>
  <c r="AA82" i="331"/>
  <c r="Z83" i="331"/>
  <c r="AA83" i="331"/>
  <c r="Z84" i="331"/>
  <c r="AA84" i="331"/>
  <c r="Z85" i="331"/>
  <c r="AA85" i="331"/>
  <c r="Z86" i="331"/>
  <c r="AA86" i="331"/>
  <c r="AA87" i="331"/>
  <c r="AB84" i="331"/>
  <c r="C84" i="331"/>
  <c r="AB83" i="331"/>
  <c r="C83" i="331"/>
  <c r="AB82" i="331"/>
  <c r="C82" i="331"/>
  <c r="AB81" i="331"/>
  <c r="C81" i="331"/>
  <c r="AB80" i="331"/>
  <c r="C80" i="331"/>
  <c r="AB79" i="331"/>
  <c r="C79" i="331"/>
  <c r="AB78" i="331"/>
  <c r="C78" i="331"/>
  <c r="AB77" i="331"/>
  <c r="C77" i="331"/>
  <c r="Y74" i="331"/>
  <c r="AA74" i="331"/>
  <c r="F72" i="331"/>
  <c r="E72" i="331"/>
  <c r="AA58" i="331"/>
  <c r="Z60" i="331"/>
  <c r="AA60" i="331"/>
  <c r="Z61" i="331"/>
  <c r="AA61" i="331"/>
  <c r="Z62" i="331"/>
  <c r="AA62" i="331"/>
  <c r="Z63" i="331"/>
  <c r="AA63" i="331"/>
  <c r="Z64" i="331"/>
  <c r="AA64" i="331"/>
  <c r="Z65" i="331"/>
  <c r="AA65" i="331"/>
  <c r="Z66" i="331"/>
  <c r="AA66" i="331"/>
  <c r="Z67" i="331"/>
  <c r="AA67" i="331"/>
  <c r="Z68" i="331"/>
  <c r="AA68" i="331"/>
  <c r="Z69" i="331"/>
  <c r="AA69" i="331"/>
  <c r="AA70" i="331"/>
  <c r="AB67" i="331"/>
  <c r="C67" i="331"/>
  <c r="AB66" i="331"/>
  <c r="C66" i="331"/>
  <c r="AB65" i="331"/>
  <c r="C65" i="331"/>
  <c r="AB64" i="331"/>
  <c r="C64" i="331"/>
  <c r="AB63" i="331"/>
  <c r="C63" i="331"/>
  <c r="AB62" i="331"/>
  <c r="C62" i="331"/>
  <c r="AB61" i="331"/>
  <c r="C61" i="331"/>
  <c r="AB60" i="331"/>
  <c r="C60" i="331"/>
  <c r="Y57" i="331"/>
  <c r="AA57" i="331"/>
  <c r="F55" i="331"/>
  <c r="AA41" i="331"/>
  <c r="Z43" i="331"/>
  <c r="AA43" i="331"/>
  <c r="Z44" i="331"/>
  <c r="AA44" i="331"/>
  <c r="Z45" i="331"/>
  <c r="AA45" i="331"/>
  <c r="Z46" i="331"/>
  <c r="AA46" i="331"/>
  <c r="Z47" i="331"/>
  <c r="AA47" i="331"/>
  <c r="Z48" i="331"/>
  <c r="AA48" i="331"/>
  <c r="Z49" i="331"/>
  <c r="AA49" i="331"/>
  <c r="Z50" i="331"/>
  <c r="AA50" i="331"/>
  <c r="Z51" i="331"/>
  <c r="AA51" i="331"/>
  <c r="Z52" i="331"/>
  <c r="AA52" i="331"/>
  <c r="AA53" i="331"/>
  <c r="AB50" i="331"/>
  <c r="C50" i="331"/>
  <c r="AB49" i="331"/>
  <c r="C49" i="331"/>
  <c r="AB48" i="331"/>
  <c r="C48" i="331"/>
  <c r="AB47" i="331"/>
  <c r="C47" i="331"/>
  <c r="AB46" i="331"/>
  <c r="C46" i="331"/>
  <c r="AB45" i="331"/>
  <c r="C45" i="331"/>
  <c r="AB44" i="331"/>
  <c r="C44" i="331"/>
  <c r="AB43" i="331"/>
  <c r="C43" i="331"/>
  <c r="Y40" i="331"/>
  <c r="AA40" i="331"/>
  <c r="F38" i="331"/>
  <c r="E38" i="331"/>
  <c r="AA24" i="331"/>
  <c r="Z26" i="331"/>
  <c r="AA26" i="331"/>
  <c r="Z27" i="331"/>
  <c r="AA27" i="331"/>
  <c r="Z28" i="331"/>
  <c r="AA28" i="331"/>
  <c r="Z29" i="331"/>
  <c r="AA29" i="331"/>
  <c r="Z30" i="331"/>
  <c r="AA30" i="331"/>
  <c r="Z31" i="331"/>
  <c r="AA31" i="331"/>
  <c r="Z32" i="331"/>
  <c r="AA32" i="331"/>
  <c r="Z33" i="331"/>
  <c r="AA33" i="331"/>
  <c r="Z34" i="331"/>
  <c r="AA34" i="331"/>
  <c r="Z35" i="331"/>
  <c r="AA35" i="331"/>
  <c r="AA36" i="331"/>
  <c r="AB33" i="331"/>
  <c r="C33" i="331"/>
  <c r="AB32" i="331"/>
  <c r="C32" i="331"/>
  <c r="AB31" i="331"/>
  <c r="C31" i="331"/>
  <c r="AB30" i="331"/>
  <c r="C30" i="331"/>
  <c r="AB29" i="331"/>
  <c r="C29" i="331"/>
  <c r="AB28" i="331"/>
  <c r="C28" i="331"/>
  <c r="AB27" i="331"/>
  <c r="C27" i="331"/>
  <c r="AB26" i="331"/>
  <c r="C26" i="331"/>
  <c r="Y23" i="331"/>
  <c r="AA23" i="331"/>
  <c r="F21" i="331"/>
  <c r="AA7" i="331"/>
  <c r="Z9" i="331"/>
  <c r="AA9" i="331"/>
  <c r="Z10" i="331"/>
  <c r="AA10" i="331"/>
  <c r="Z11" i="331"/>
  <c r="AA11" i="331"/>
  <c r="Z12" i="331"/>
  <c r="AA12" i="331"/>
  <c r="Z13" i="331"/>
  <c r="AA13" i="331"/>
  <c r="Z14" i="331"/>
  <c r="AA14" i="331"/>
  <c r="Z15" i="331"/>
  <c r="AA15" i="331"/>
  <c r="Z16" i="331"/>
  <c r="AA16" i="331"/>
  <c r="Z17" i="331"/>
  <c r="AA17" i="331"/>
  <c r="Z18" i="331"/>
  <c r="AA18" i="331"/>
  <c r="AA19" i="331"/>
  <c r="AB16" i="331"/>
  <c r="C16" i="331"/>
  <c r="AB15" i="331"/>
  <c r="C15" i="331"/>
  <c r="AB14" i="331"/>
  <c r="C14" i="331"/>
  <c r="AB13" i="331"/>
  <c r="C13" i="331"/>
  <c r="AB12" i="331"/>
  <c r="C12" i="331"/>
  <c r="AB11" i="331"/>
  <c r="C11" i="331"/>
  <c r="AB10" i="331"/>
  <c r="C10" i="331"/>
  <c r="AB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Z162" i="330"/>
  <c r="AA162" i="330"/>
  <c r="Z163" i="330"/>
  <c r="AA163" i="330"/>
  <c r="Z164" i="330"/>
  <c r="AA164" i="330"/>
  <c r="Z165" i="330"/>
  <c r="AA165" i="330"/>
  <c r="Z166" i="330"/>
  <c r="AA166" i="330"/>
  <c r="Z167" i="330"/>
  <c r="AA167" i="330"/>
  <c r="Z168" i="330"/>
  <c r="AA168" i="330"/>
  <c r="Z169" i="330"/>
  <c r="AA169" i="330"/>
  <c r="Z170" i="330"/>
  <c r="AA170" i="330"/>
  <c r="Z171" i="330"/>
  <c r="AA171" i="330"/>
  <c r="AA172" i="330"/>
  <c r="AB169" i="330"/>
  <c r="C169" i="330"/>
  <c r="AB168" i="330"/>
  <c r="C168" i="330"/>
  <c r="AB167" i="330"/>
  <c r="C167" i="330"/>
  <c r="AB166" i="330"/>
  <c r="C166" i="330"/>
  <c r="AB165" i="330"/>
  <c r="C165" i="330"/>
  <c r="AB164" i="330"/>
  <c r="C164" i="330"/>
  <c r="AB163" i="330"/>
  <c r="C163" i="330"/>
  <c r="AB162" i="330"/>
  <c r="C162" i="330"/>
  <c r="Y159" i="330"/>
  <c r="AA159" i="330"/>
  <c r="F157" i="330"/>
  <c r="AA143" i="330"/>
  <c r="Z145" i="330"/>
  <c r="AA145" i="330"/>
  <c r="Z146" i="330"/>
  <c r="AA146" i="330"/>
  <c r="Z147" i="330"/>
  <c r="AA147" i="330"/>
  <c r="Z148" i="330"/>
  <c r="AA148" i="330"/>
  <c r="Z149" i="330"/>
  <c r="AA149" i="330"/>
  <c r="Z150" i="330"/>
  <c r="AA150" i="330"/>
  <c r="Z151" i="330"/>
  <c r="AA151" i="330"/>
  <c r="Z152" i="330"/>
  <c r="AA152" i="330"/>
  <c r="Z153" i="330"/>
  <c r="AA153" i="330"/>
  <c r="Z154" i="330"/>
  <c r="AA154" i="330"/>
  <c r="AA155" i="330"/>
  <c r="AB152" i="330"/>
  <c r="C152" i="330"/>
  <c r="AB151" i="330"/>
  <c r="C151" i="330"/>
  <c r="AB150" i="330"/>
  <c r="C150" i="330"/>
  <c r="AB149" i="330"/>
  <c r="C149" i="330"/>
  <c r="AB148" i="330"/>
  <c r="C148" i="330"/>
  <c r="AB147" i="330"/>
  <c r="C147" i="330"/>
  <c r="AB146" i="330"/>
  <c r="C146" i="330"/>
  <c r="AB145" i="330"/>
  <c r="C145" i="330"/>
  <c r="Y142" i="330"/>
  <c r="AA142" i="330"/>
  <c r="F140" i="330"/>
  <c r="AA126" i="330"/>
  <c r="Z128" i="330"/>
  <c r="AA128" i="330"/>
  <c r="Z129" i="330"/>
  <c r="AA129" i="330"/>
  <c r="Z130" i="330"/>
  <c r="AA130" i="330"/>
  <c r="Z131" i="330"/>
  <c r="AA131" i="330"/>
  <c r="Z132" i="330"/>
  <c r="AA132" i="330"/>
  <c r="Z133" i="330"/>
  <c r="AA133" i="330"/>
  <c r="Z134" i="330"/>
  <c r="AA134" i="330"/>
  <c r="Z135" i="330"/>
  <c r="AA135" i="330"/>
  <c r="Z136" i="330"/>
  <c r="AA136" i="330"/>
  <c r="Z137" i="330"/>
  <c r="AA137" i="330"/>
  <c r="AA138" i="330"/>
  <c r="AB135" i="330"/>
  <c r="C135" i="330"/>
  <c r="AB134" i="330"/>
  <c r="C134" i="330"/>
  <c r="AB133" i="330"/>
  <c r="C133" i="330"/>
  <c r="AB132" i="330"/>
  <c r="C132" i="330"/>
  <c r="AB131" i="330"/>
  <c r="C131" i="330"/>
  <c r="AB130" i="330"/>
  <c r="C130" i="330"/>
  <c r="AB129" i="330"/>
  <c r="C129" i="330"/>
  <c r="AB128" i="330"/>
  <c r="C128" i="330"/>
  <c r="Y125" i="330"/>
  <c r="AA125" i="330"/>
  <c r="F123" i="330"/>
  <c r="AA109" i="330"/>
  <c r="Z111" i="330"/>
  <c r="AA111" i="330"/>
  <c r="Z112" i="330"/>
  <c r="AA112" i="330"/>
  <c r="Z113" i="330"/>
  <c r="AA113" i="330"/>
  <c r="Z114" i="330"/>
  <c r="AA114" i="330"/>
  <c r="Z115" i="330"/>
  <c r="AA115" i="330"/>
  <c r="Z116" i="330"/>
  <c r="AA116" i="330"/>
  <c r="Z117" i="330"/>
  <c r="AA117" i="330"/>
  <c r="Z118" i="330"/>
  <c r="AA118" i="330"/>
  <c r="Z119" i="330"/>
  <c r="AA119" i="330"/>
  <c r="Z120" i="330"/>
  <c r="AA120" i="330"/>
  <c r="AA121" i="330"/>
  <c r="AB118" i="330"/>
  <c r="C118" i="330"/>
  <c r="AB117" i="330"/>
  <c r="C117" i="330"/>
  <c r="AB116" i="330"/>
  <c r="C116" i="330"/>
  <c r="AB115" i="330"/>
  <c r="C115" i="330"/>
  <c r="AB114" i="330"/>
  <c r="C114" i="330"/>
  <c r="AB113" i="330"/>
  <c r="C113" i="330"/>
  <c r="AB112" i="330"/>
  <c r="C112" i="330"/>
  <c r="AB111" i="330"/>
  <c r="C111" i="330"/>
  <c r="Y108" i="330"/>
  <c r="AA108" i="330"/>
  <c r="F106" i="330"/>
  <c r="AA92" i="330"/>
  <c r="Z94" i="330"/>
  <c r="AA94" i="330"/>
  <c r="Z95" i="330"/>
  <c r="AA95" i="330"/>
  <c r="Z96" i="330"/>
  <c r="AA96" i="330"/>
  <c r="Z97" i="330"/>
  <c r="AA97" i="330"/>
  <c r="Z98" i="330"/>
  <c r="AA98" i="330"/>
  <c r="Z99" i="330"/>
  <c r="AA99" i="330"/>
  <c r="Z100" i="330"/>
  <c r="AA100" i="330"/>
  <c r="Z101" i="330"/>
  <c r="AA101" i="330"/>
  <c r="Z102" i="330"/>
  <c r="AA102" i="330"/>
  <c r="Z103" i="330"/>
  <c r="AA103" i="330"/>
  <c r="AA104" i="330"/>
  <c r="AB101" i="330"/>
  <c r="C101" i="330"/>
  <c r="AB100" i="330"/>
  <c r="C100" i="330"/>
  <c r="AB99" i="330"/>
  <c r="C99" i="330"/>
  <c r="AB98" i="330"/>
  <c r="C98" i="330"/>
  <c r="AB97" i="330"/>
  <c r="C97" i="330"/>
  <c r="AB96" i="330"/>
  <c r="C96" i="330"/>
  <c r="AB95" i="330"/>
  <c r="C95" i="330"/>
  <c r="AB94" i="330"/>
  <c r="C94" i="330"/>
  <c r="Y91" i="330"/>
  <c r="AA91" i="330"/>
  <c r="F89" i="330"/>
  <c r="AA75" i="330"/>
  <c r="Z77" i="330"/>
  <c r="AA77" i="330"/>
  <c r="Z78" i="330"/>
  <c r="AA78" i="330"/>
  <c r="Z79" i="330"/>
  <c r="AA79" i="330"/>
  <c r="Z80" i="330"/>
  <c r="AA80" i="330"/>
  <c r="Z81" i="330"/>
  <c r="AA81" i="330"/>
  <c r="Z82" i="330"/>
  <c r="AA82" i="330"/>
  <c r="Z83" i="330"/>
  <c r="AA83" i="330"/>
  <c r="Z84" i="330"/>
  <c r="AA84" i="330"/>
  <c r="Z85" i="330"/>
  <c r="AA85" i="330"/>
  <c r="Z86" i="330"/>
  <c r="AA86" i="330"/>
  <c r="AA87" i="330"/>
  <c r="AB84" i="330"/>
  <c r="C84" i="330"/>
  <c r="AB83" i="330"/>
  <c r="C83" i="330"/>
  <c r="AB82" i="330"/>
  <c r="C82" i="330"/>
  <c r="AB81" i="330"/>
  <c r="C81" i="330"/>
  <c r="AB80" i="330"/>
  <c r="C80" i="330"/>
  <c r="AB79" i="330"/>
  <c r="C79" i="330"/>
  <c r="AB78" i="330"/>
  <c r="C78" i="330"/>
  <c r="AB77" i="330"/>
  <c r="C77" i="330"/>
  <c r="Y74" i="330"/>
  <c r="AA74" i="330"/>
  <c r="F72" i="330"/>
  <c r="E72" i="330"/>
  <c r="AA58" i="330"/>
  <c r="Z60" i="330"/>
  <c r="AA60" i="330"/>
  <c r="Z61" i="330"/>
  <c r="AA61" i="330"/>
  <c r="Z62" i="330"/>
  <c r="AA62" i="330"/>
  <c r="Z63" i="330"/>
  <c r="AA63" i="330"/>
  <c r="Z64" i="330"/>
  <c r="AA64" i="330"/>
  <c r="Z65" i="330"/>
  <c r="AA65" i="330"/>
  <c r="Z66" i="330"/>
  <c r="AA66" i="330"/>
  <c r="Z67" i="330"/>
  <c r="AA67" i="330"/>
  <c r="Z68" i="330"/>
  <c r="AA68" i="330"/>
  <c r="Z69" i="330"/>
  <c r="AA69" i="330"/>
  <c r="AA70" i="330"/>
  <c r="AB67" i="330"/>
  <c r="C67" i="330"/>
  <c r="AB66" i="330"/>
  <c r="C66" i="330"/>
  <c r="AB65" i="330"/>
  <c r="C65" i="330"/>
  <c r="AB64" i="330"/>
  <c r="C64" i="330"/>
  <c r="AB63" i="330"/>
  <c r="C63" i="330"/>
  <c r="AB62" i="330"/>
  <c r="C62" i="330"/>
  <c r="AB61" i="330"/>
  <c r="C61" i="330"/>
  <c r="AB60" i="330"/>
  <c r="C60" i="330"/>
  <c r="Y57" i="330"/>
  <c r="AA57" i="330"/>
  <c r="F55" i="330"/>
  <c r="AA41" i="330"/>
  <c r="Z43" i="330"/>
  <c r="AA43" i="330"/>
  <c r="Z44" i="330"/>
  <c r="AA44" i="330"/>
  <c r="Z45" i="330"/>
  <c r="AA45" i="330"/>
  <c r="Z46" i="330"/>
  <c r="AA46" i="330"/>
  <c r="Z47" i="330"/>
  <c r="AA47" i="330"/>
  <c r="Z48" i="330"/>
  <c r="AA48" i="330"/>
  <c r="Z49" i="330"/>
  <c r="AA49" i="330"/>
  <c r="Z50" i="330"/>
  <c r="AA50" i="330"/>
  <c r="Z51" i="330"/>
  <c r="AA51" i="330"/>
  <c r="Z52" i="330"/>
  <c r="AA52" i="330"/>
  <c r="AA53" i="330"/>
  <c r="AB50" i="330"/>
  <c r="C50" i="330"/>
  <c r="AB49" i="330"/>
  <c r="C49" i="330"/>
  <c r="AB48" i="330"/>
  <c r="C48" i="330"/>
  <c r="AB47" i="330"/>
  <c r="C47" i="330"/>
  <c r="AB46" i="330"/>
  <c r="C46" i="330"/>
  <c r="AB45" i="330"/>
  <c r="C45" i="330"/>
  <c r="AB44" i="330"/>
  <c r="C44" i="330"/>
  <c r="AB43" i="330"/>
  <c r="C43" i="330"/>
  <c r="Y40" i="330"/>
  <c r="AA40" i="330"/>
  <c r="F38" i="330"/>
  <c r="E38" i="330"/>
  <c r="AA24" i="330"/>
  <c r="Z26" i="330"/>
  <c r="AA26" i="330"/>
  <c r="Z27" i="330"/>
  <c r="AA27" i="330"/>
  <c r="Z28" i="330"/>
  <c r="AA28" i="330"/>
  <c r="Z29" i="330"/>
  <c r="AA29" i="330"/>
  <c r="Z30" i="330"/>
  <c r="AA30" i="330"/>
  <c r="Z31" i="330"/>
  <c r="AA31" i="330"/>
  <c r="Z32" i="330"/>
  <c r="AA32" i="330"/>
  <c r="Z33" i="330"/>
  <c r="AA33" i="330"/>
  <c r="Z34" i="330"/>
  <c r="AA34" i="330"/>
  <c r="Z35" i="330"/>
  <c r="AA35" i="330"/>
  <c r="AA36" i="330"/>
  <c r="AB33" i="330"/>
  <c r="C33" i="330"/>
  <c r="AB32" i="330"/>
  <c r="C32" i="330"/>
  <c r="AB31" i="330"/>
  <c r="C31" i="330"/>
  <c r="AB30" i="330"/>
  <c r="C30" i="330"/>
  <c r="AB29" i="330"/>
  <c r="C29" i="330"/>
  <c r="AB28" i="330"/>
  <c r="C28" i="330"/>
  <c r="AB27" i="330"/>
  <c r="C27" i="330"/>
  <c r="AB26" i="330"/>
  <c r="C26" i="330"/>
  <c r="Y23" i="330"/>
  <c r="AA23" i="330"/>
  <c r="F21" i="330"/>
  <c r="AA7" i="330"/>
  <c r="Z9" i="330"/>
  <c r="AA9" i="330"/>
  <c r="Z10" i="330"/>
  <c r="AA10" i="330"/>
  <c r="Z11" i="330"/>
  <c r="AA11" i="330"/>
  <c r="Z12" i="330"/>
  <c r="AA12" i="330"/>
  <c r="Z13" i="330"/>
  <c r="AA13" i="330"/>
  <c r="Z14" i="330"/>
  <c r="AA14" i="330"/>
  <c r="Z15" i="330"/>
  <c r="AA15" i="330"/>
  <c r="Z16" i="330"/>
  <c r="AA16" i="330"/>
  <c r="Z17" i="330"/>
  <c r="AA17" i="330"/>
  <c r="Z18" i="330"/>
  <c r="AA18" i="330"/>
  <c r="AA19" i="330"/>
  <c r="AB16" i="330"/>
  <c r="C16" i="330"/>
  <c r="AB15" i="330"/>
  <c r="C15" i="330"/>
  <c r="AB14" i="330"/>
  <c r="C14" i="330"/>
  <c r="AB13" i="330"/>
  <c r="C13" i="330"/>
  <c r="AB12" i="330"/>
  <c r="C12" i="330"/>
  <c r="AB11" i="330"/>
  <c r="C11" i="330"/>
  <c r="AB10" i="330"/>
  <c r="C10" i="330"/>
  <c r="AB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Z162" i="329"/>
  <c r="AA162" i="329"/>
  <c r="Z163" i="329"/>
  <c r="AA163" i="329"/>
  <c r="Z164" i="329"/>
  <c r="AA164" i="329"/>
  <c r="Z165" i="329"/>
  <c r="AA165" i="329"/>
  <c r="Z166" i="329"/>
  <c r="AA166" i="329"/>
  <c r="Z167" i="329"/>
  <c r="AA167" i="329"/>
  <c r="Z168" i="329"/>
  <c r="AA168" i="329"/>
  <c r="Z169" i="329"/>
  <c r="AA169" i="329"/>
  <c r="Z170" i="329"/>
  <c r="AA170" i="329"/>
  <c r="Z171" i="329"/>
  <c r="AA171" i="329"/>
  <c r="AA172" i="329"/>
  <c r="AB169" i="329"/>
  <c r="C169" i="329"/>
  <c r="AB168" i="329"/>
  <c r="C168" i="329"/>
  <c r="AB167" i="329"/>
  <c r="C167" i="329"/>
  <c r="AB166" i="329"/>
  <c r="C166" i="329"/>
  <c r="AB165" i="329"/>
  <c r="C165" i="329"/>
  <c r="AB164" i="329"/>
  <c r="C164" i="329"/>
  <c r="AB163" i="329"/>
  <c r="C163" i="329"/>
  <c r="AB162" i="329"/>
  <c r="C162" i="329"/>
  <c r="Y159" i="329"/>
  <c r="AA159" i="329"/>
  <c r="F157" i="329"/>
  <c r="AA143" i="329"/>
  <c r="Z145" i="329"/>
  <c r="AA145" i="329"/>
  <c r="Z146" i="329"/>
  <c r="AA146" i="329"/>
  <c r="Z147" i="329"/>
  <c r="AA147" i="329"/>
  <c r="Z148" i="329"/>
  <c r="AA148" i="329"/>
  <c r="Z149" i="329"/>
  <c r="AA149" i="329"/>
  <c r="Z150" i="329"/>
  <c r="AA150" i="329"/>
  <c r="Z151" i="329"/>
  <c r="AA151" i="329"/>
  <c r="Z152" i="329"/>
  <c r="AA152" i="329"/>
  <c r="Z153" i="329"/>
  <c r="AA153" i="329"/>
  <c r="Z154" i="329"/>
  <c r="AA154" i="329"/>
  <c r="AA155" i="329"/>
  <c r="AB152" i="329"/>
  <c r="C152" i="329"/>
  <c r="AB151" i="329"/>
  <c r="C151" i="329"/>
  <c r="AB150" i="329"/>
  <c r="C150" i="329"/>
  <c r="AB149" i="329"/>
  <c r="C149" i="329"/>
  <c r="AB148" i="329"/>
  <c r="C148" i="329"/>
  <c r="AB147" i="329"/>
  <c r="C147" i="329"/>
  <c r="AB146" i="329"/>
  <c r="C146" i="329"/>
  <c r="AB145" i="329"/>
  <c r="C145" i="329"/>
  <c r="Y142" i="329"/>
  <c r="AA142" i="329"/>
  <c r="F140" i="329"/>
  <c r="AA126" i="329"/>
  <c r="Z128" i="329"/>
  <c r="AA128" i="329"/>
  <c r="Z129" i="329"/>
  <c r="AA129" i="329"/>
  <c r="Z130" i="329"/>
  <c r="AA130" i="329"/>
  <c r="Z131" i="329"/>
  <c r="AA131" i="329"/>
  <c r="Z132" i="329"/>
  <c r="AA132" i="329"/>
  <c r="Z133" i="329"/>
  <c r="AA133" i="329"/>
  <c r="Z134" i="329"/>
  <c r="AA134" i="329"/>
  <c r="Z135" i="329"/>
  <c r="AA135" i="329"/>
  <c r="Z136" i="329"/>
  <c r="AA136" i="329"/>
  <c r="Z137" i="329"/>
  <c r="AA137" i="329"/>
  <c r="AA138" i="329"/>
  <c r="AB135" i="329"/>
  <c r="C135" i="329"/>
  <c r="AB134" i="329"/>
  <c r="C134" i="329"/>
  <c r="AB133" i="329"/>
  <c r="C133" i="329"/>
  <c r="AB132" i="329"/>
  <c r="C132" i="329"/>
  <c r="AB131" i="329"/>
  <c r="C131" i="329"/>
  <c r="AB130" i="329"/>
  <c r="C130" i="329"/>
  <c r="AB129" i="329"/>
  <c r="C129" i="329"/>
  <c r="AB128" i="329"/>
  <c r="C128" i="329"/>
  <c r="Y125" i="329"/>
  <c r="AA125" i="329"/>
  <c r="F123" i="329"/>
  <c r="AA109" i="329"/>
  <c r="Z111" i="329"/>
  <c r="AA111" i="329"/>
  <c r="Z112" i="329"/>
  <c r="AA112" i="329"/>
  <c r="Z113" i="329"/>
  <c r="AA113" i="329"/>
  <c r="Z114" i="329"/>
  <c r="AA114" i="329"/>
  <c r="Z115" i="329"/>
  <c r="AA115" i="329"/>
  <c r="Z116" i="329"/>
  <c r="AA116" i="329"/>
  <c r="Z117" i="329"/>
  <c r="AA117" i="329"/>
  <c r="Z118" i="329"/>
  <c r="AA118" i="329"/>
  <c r="Z119" i="329"/>
  <c r="AA119" i="329"/>
  <c r="Z120" i="329"/>
  <c r="AA120" i="329"/>
  <c r="AA121" i="329"/>
  <c r="AB118" i="329"/>
  <c r="C118" i="329"/>
  <c r="AB117" i="329"/>
  <c r="C117" i="329"/>
  <c r="AB116" i="329"/>
  <c r="C116" i="329"/>
  <c r="AB115" i="329"/>
  <c r="C115" i="329"/>
  <c r="AB114" i="329"/>
  <c r="C114" i="329"/>
  <c r="AB113" i="329"/>
  <c r="C113" i="329"/>
  <c r="AB112" i="329"/>
  <c r="C112" i="329"/>
  <c r="AB111" i="329"/>
  <c r="C111" i="329"/>
  <c r="Y108" i="329"/>
  <c r="AA108" i="329"/>
  <c r="F106" i="329"/>
  <c r="AA92" i="329"/>
  <c r="Z94" i="329"/>
  <c r="AA94" i="329"/>
  <c r="Z95" i="329"/>
  <c r="AA95" i="329"/>
  <c r="Z96" i="329"/>
  <c r="AA96" i="329"/>
  <c r="Z97" i="329"/>
  <c r="AA97" i="329"/>
  <c r="Z98" i="329"/>
  <c r="AA98" i="329"/>
  <c r="Z99" i="329"/>
  <c r="AA99" i="329"/>
  <c r="Z100" i="329"/>
  <c r="AA100" i="329"/>
  <c r="Z101" i="329"/>
  <c r="AA101" i="329"/>
  <c r="Z102" i="329"/>
  <c r="AA102" i="329"/>
  <c r="Z103" i="329"/>
  <c r="AA103" i="329"/>
  <c r="AA104" i="329"/>
  <c r="AB101" i="329"/>
  <c r="C101" i="329"/>
  <c r="AB100" i="329"/>
  <c r="C100" i="329"/>
  <c r="AB99" i="329"/>
  <c r="C99" i="329"/>
  <c r="AB98" i="329"/>
  <c r="C98" i="329"/>
  <c r="AB97" i="329"/>
  <c r="C97" i="329"/>
  <c r="AB96" i="329"/>
  <c r="C96" i="329"/>
  <c r="AB95" i="329"/>
  <c r="C95" i="329"/>
  <c r="AB94" i="329"/>
  <c r="C94" i="329"/>
  <c r="Y91" i="329"/>
  <c r="AA91" i="329"/>
  <c r="F89" i="329"/>
  <c r="AA75" i="329"/>
  <c r="Z77" i="329"/>
  <c r="AA77" i="329"/>
  <c r="Z78" i="329"/>
  <c r="AA78" i="329"/>
  <c r="Z79" i="329"/>
  <c r="AA79" i="329"/>
  <c r="Z80" i="329"/>
  <c r="AA80" i="329"/>
  <c r="Z81" i="329"/>
  <c r="AA81" i="329"/>
  <c r="Z82" i="329"/>
  <c r="AA82" i="329"/>
  <c r="Z83" i="329"/>
  <c r="AA83" i="329"/>
  <c r="Z84" i="329"/>
  <c r="AA84" i="329"/>
  <c r="Z85" i="329"/>
  <c r="AA85" i="329"/>
  <c r="Z86" i="329"/>
  <c r="AA86" i="329"/>
  <c r="AA87" i="329"/>
  <c r="AB84" i="329"/>
  <c r="C84" i="329"/>
  <c r="AB83" i="329"/>
  <c r="C83" i="329"/>
  <c r="AB82" i="329"/>
  <c r="C82" i="329"/>
  <c r="AB81" i="329"/>
  <c r="C81" i="329"/>
  <c r="AB80" i="329"/>
  <c r="C80" i="329"/>
  <c r="AB79" i="329"/>
  <c r="C79" i="329"/>
  <c r="AB78" i="329"/>
  <c r="C78" i="329"/>
  <c r="AB77" i="329"/>
  <c r="C77" i="329"/>
  <c r="Y74" i="329"/>
  <c r="AA74" i="329"/>
  <c r="F72" i="329"/>
  <c r="E72" i="329"/>
  <c r="AA58" i="329"/>
  <c r="Z60" i="329"/>
  <c r="AA60" i="329"/>
  <c r="Z61" i="329"/>
  <c r="AA61" i="329"/>
  <c r="Z62" i="329"/>
  <c r="AA62" i="329"/>
  <c r="Z63" i="329"/>
  <c r="AA63" i="329"/>
  <c r="Z64" i="329"/>
  <c r="AA64" i="329"/>
  <c r="Z65" i="329"/>
  <c r="AA65" i="329"/>
  <c r="Z66" i="329"/>
  <c r="AA66" i="329"/>
  <c r="Z67" i="329"/>
  <c r="AA67" i="329"/>
  <c r="Z68" i="329"/>
  <c r="AA68" i="329"/>
  <c r="Z69" i="329"/>
  <c r="AA69" i="329"/>
  <c r="AA70" i="329"/>
  <c r="AB67" i="329"/>
  <c r="C67" i="329"/>
  <c r="AB66" i="329"/>
  <c r="C66" i="329"/>
  <c r="AB65" i="329"/>
  <c r="C65" i="329"/>
  <c r="AB64" i="329"/>
  <c r="C64" i="329"/>
  <c r="AB63" i="329"/>
  <c r="C63" i="329"/>
  <c r="AB62" i="329"/>
  <c r="C62" i="329"/>
  <c r="AB61" i="329"/>
  <c r="C61" i="329"/>
  <c r="AB60" i="329"/>
  <c r="C60" i="329"/>
  <c r="Y57" i="329"/>
  <c r="AA57" i="329"/>
  <c r="F55" i="329"/>
  <c r="AA41" i="329"/>
  <c r="Z43" i="329"/>
  <c r="AA43" i="329"/>
  <c r="Z44" i="329"/>
  <c r="AA44" i="329"/>
  <c r="Z45" i="329"/>
  <c r="AA45" i="329"/>
  <c r="Z46" i="329"/>
  <c r="AA46" i="329"/>
  <c r="Z47" i="329"/>
  <c r="AA47" i="329"/>
  <c r="Z48" i="329"/>
  <c r="AA48" i="329"/>
  <c r="Z49" i="329"/>
  <c r="AA49" i="329"/>
  <c r="Z50" i="329"/>
  <c r="AA50" i="329"/>
  <c r="Z51" i="329"/>
  <c r="AA51" i="329"/>
  <c r="Z52" i="329"/>
  <c r="AA52" i="329"/>
  <c r="AA53" i="329"/>
  <c r="AB50" i="329"/>
  <c r="C50" i="329"/>
  <c r="AB49" i="329"/>
  <c r="C49" i="329"/>
  <c r="AB48" i="329"/>
  <c r="C48" i="329"/>
  <c r="AB47" i="329"/>
  <c r="C47" i="329"/>
  <c r="AB46" i="329"/>
  <c r="C46" i="329"/>
  <c r="AB45" i="329"/>
  <c r="C45" i="329"/>
  <c r="AB44" i="329"/>
  <c r="C44" i="329"/>
  <c r="AB43" i="329"/>
  <c r="C43" i="329"/>
  <c r="Y40" i="329"/>
  <c r="AA40" i="329"/>
  <c r="F38" i="329"/>
  <c r="E38" i="329"/>
  <c r="AA24" i="329"/>
  <c r="Z26" i="329"/>
  <c r="AA26" i="329"/>
  <c r="Z27" i="329"/>
  <c r="AA27" i="329"/>
  <c r="Z28" i="329"/>
  <c r="AA28" i="329"/>
  <c r="Z29" i="329"/>
  <c r="AA29" i="329"/>
  <c r="Z30" i="329"/>
  <c r="AA30" i="329"/>
  <c r="Z31" i="329"/>
  <c r="AA31" i="329"/>
  <c r="Z32" i="329"/>
  <c r="AA32" i="329"/>
  <c r="Z33" i="329"/>
  <c r="AA33" i="329"/>
  <c r="Z34" i="329"/>
  <c r="AA34" i="329"/>
  <c r="Z35" i="329"/>
  <c r="AA35" i="329"/>
  <c r="AA36" i="329"/>
  <c r="AB33" i="329"/>
  <c r="C33" i="329"/>
  <c r="AB32" i="329"/>
  <c r="C32" i="329"/>
  <c r="AB31" i="329"/>
  <c r="C31" i="329"/>
  <c r="AB30" i="329"/>
  <c r="C30" i="329"/>
  <c r="AB29" i="329"/>
  <c r="C29" i="329"/>
  <c r="AB28" i="329"/>
  <c r="C28" i="329"/>
  <c r="AB27" i="329"/>
  <c r="C27" i="329"/>
  <c r="AB26" i="329"/>
  <c r="C26" i="329"/>
  <c r="Y23" i="329"/>
  <c r="AA23" i="329"/>
  <c r="F21" i="329"/>
  <c r="AA7" i="329"/>
  <c r="Z9" i="329"/>
  <c r="AA9" i="329"/>
  <c r="Z10" i="329"/>
  <c r="AA10" i="329"/>
  <c r="Z11" i="329"/>
  <c r="AA11" i="329"/>
  <c r="Z12" i="329"/>
  <c r="AA12" i="329"/>
  <c r="Z13" i="329"/>
  <c r="AA13" i="329"/>
  <c r="Z14" i="329"/>
  <c r="AA14" i="329"/>
  <c r="Z15" i="329"/>
  <c r="AA15" i="329"/>
  <c r="Z16" i="329"/>
  <c r="AA16" i="329"/>
  <c r="Z17" i="329"/>
  <c r="AA17" i="329"/>
  <c r="Z18" i="329"/>
  <c r="AA18" i="329"/>
  <c r="AA19" i="329"/>
  <c r="AB16" i="329"/>
  <c r="C16" i="329"/>
  <c r="AB15" i="329"/>
  <c r="C15" i="329"/>
  <c r="AB14" i="329"/>
  <c r="C14" i="329"/>
  <c r="AB13" i="329"/>
  <c r="C13" i="329"/>
  <c r="AB12" i="329"/>
  <c r="C12" i="329"/>
  <c r="AB11" i="329"/>
  <c r="C11" i="329"/>
  <c r="AB10" i="329"/>
  <c r="C10" i="329"/>
  <c r="AB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Z162" i="328"/>
  <c r="AA162" i="328"/>
  <c r="Z163" i="328"/>
  <c r="AA163" i="328"/>
  <c r="Z164" i="328"/>
  <c r="AA164" i="328"/>
  <c r="Z165" i="328"/>
  <c r="AA165" i="328"/>
  <c r="Z166" i="328"/>
  <c r="AA166" i="328"/>
  <c r="Z167" i="328"/>
  <c r="AA167" i="328"/>
  <c r="Z168" i="328"/>
  <c r="AA168" i="328"/>
  <c r="Z169" i="328"/>
  <c r="AA169" i="328"/>
  <c r="Z170" i="328"/>
  <c r="AA170" i="328"/>
  <c r="Z171" i="328"/>
  <c r="AA171" i="328"/>
  <c r="AA172" i="328"/>
  <c r="AB169" i="328"/>
  <c r="C169" i="328"/>
  <c r="AB168" i="328"/>
  <c r="C168" i="328"/>
  <c r="AB167" i="328"/>
  <c r="C167" i="328"/>
  <c r="AB166" i="328"/>
  <c r="C166" i="328"/>
  <c r="AB165" i="328"/>
  <c r="C165" i="328"/>
  <c r="AB164" i="328"/>
  <c r="C164" i="328"/>
  <c r="AB163" i="328"/>
  <c r="C163" i="328"/>
  <c r="AB162" i="328"/>
  <c r="C162" i="328"/>
  <c r="Y159" i="328"/>
  <c r="AA159" i="328"/>
  <c r="F157" i="328"/>
  <c r="AA143" i="328"/>
  <c r="Z145" i="328"/>
  <c r="AA145" i="328"/>
  <c r="Z146" i="328"/>
  <c r="AA146" i="328"/>
  <c r="Z147" i="328"/>
  <c r="AA147" i="328"/>
  <c r="Z148" i="328"/>
  <c r="AA148" i="328"/>
  <c r="Z149" i="328"/>
  <c r="AA149" i="328"/>
  <c r="Z150" i="328"/>
  <c r="AA150" i="328"/>
  <c r="Z151" i="328"/>
  <c r="AA151" i="328"/>
  <c r="Z152" i="328"/>
  <c r="AA152" i="328"/>
  <c r="Z153" i="328"/>
  <c r="AA153" i="328"/>
  <c r="Z154" i="328"/>
  <c r="AA154" i="328"/>
  <c r="AA155" i="328"/>
  <c r="AB152" i="328"/>
  <c r="C152" i="328"/>
  <c r="AB151" i="328"/>
  <c r="C151" i="328"/>
  <c r="AB150" i="328"/>
  <c r="C150" i="328"/>
  <c r="AB149" i="328"/>
  <c r="C149" i="328"/>
  <c r="AB148" i="328"/>
  <c r="C148" i="328"/>
  <c r="AB147" i="328"/>
  <c r="C147" i="328"/>
  <c r="AB146" i="328"/>
  <c r="C146" i="328"/>
  <c r="AB145" i="328"/>
  <c r="C145" i="328"/>
  <c r="Y142" i="328"/>
  <c r="AA142" i="328"/>
  <c r="F140" i="328"/>
  <c r="AA126" i="328"/>
  <c r="Z128" i="328"/>
  <c r="AA128" i="328"/>
  <c r="Z129" i="328"/>
  <c r="AA129" i="328"/>
  <c r="Z130" i="328"/>
  <c r="AA130" i="328"/>
  <c r="Z131" i="328"/>
  <c r="AA131" i="328"/>
  <c r="Z132" i="328"/>
  <c r="AA132" i="328"/>
  <c r="Z133" i="328"/>
  <c r="AA133" i="328"/>
  <c r="Z134" i="328"/>
  <c r="AA134" i="328"/>
  <c r="Z135" i="328"/>
  <c r="AA135" i="328"/>
  <c r="Z136" i="328"/>
  <c r="AA136" i="328"/>
  <c r="Z137" i="328"/>
  <c r="AA137" i="328"/>
  <c r="AA138" i="328"/>
  <c r="AB135" i="328"/>
  <c r="C135" i="328"/>
  <c r="AB134" i="328"/>
  <c r="C134" i="328"/>
  <c r="AB133" i="328"/>
  <c r="C133" i="328"/>
  <c r="AB132" i="328"/>
  <c r="C132" i="328"/>
  <c r="AB131" i="328"/>
  <c r="C131" i="328"/>
  <c r="AB130" i="328"/>
  <c r="C130" i="328"/>
  <c r="AB129" i="328"/>
  <c r="C129" i="328"/>
  <c r="AB128" i="328"/>
  <c r="C128" i="328"/>
  <c r="Y125" i="328"/>
  <c r="AA125" i="328"/>
  <c r="F123" i="328"/>
  <c r="AA109" i="328"/>
  <c r="Z111" i="328"/>
  <c r="AA111" i="328"/>
  <c r="Z112" i="328"/>
  <c r="AA112" i="328"/>
  <c r="Z113" i="328"/>
  <c r="AA113" i="328"/>
  <c r="Z114" i="328"/>
  <c r="AA114" i="328"/>
  <c r="Z115" i="328"/>
  <c r="AA115" i="328"/>
  <c r="Z116" i="328"/>
  <c r="AA116" i="328"/>
  <c r="Z117" i="328"/>
  <c r="AA117" i="328"/>
  <c r="Z118" i="328"/>
  <c r="AA118" i="328"/>
  <c r="Z119" i="328"/>
  <c r="AA119" i="328"/>
  <c r="Z120" i="328"/>
  <c r="AA120" i="328"/>
  <c r="AA121" i="328"/>
  <c r="AB118" i="328"/>
  <c r="C118" i="328"/>
  <c r="AB117" i="328"/>
  <c r="C117" i="328"/>
  <c r="AB116" i="328"/>
  <c r="C116" i="328"/>
  <c r="AB115" i="328"/>
  <c r="C115" i="328"/>
  <c r="AB114" i="328"/>
  <c r="C114" i="328"/>
  <c r="AB113" i="328"/>
  <c r="C113" i="328"/>
  <c r="AB112" i="328"/>
  <c r="C112" i="328"/>
  <c r="AB111" i="328"/>
  <c r="C111" i="328"/>
  <c r="Y108" i="328"/>
  <c r="AA108" i="328"/>
  <c r="F106" i="328"/>
  <c r="AA92" i="328"/>
  <c r="Z94" i="328"/>
  <c r="AA94" i="328"/>
  <c r="Z95" i="328"/>
  <c r="AA95" i="328"/>
  <c r="Z96" i="328"/>
  <c r="AA96" i="328"/>
  <c r="Z97" i="328"/>
  <c r="AA97" i="328"/>
  <c r="Z98" i="328"/>
  <c r="AA98" i="328"/>
  <c r="Z99" i="328"/>
  <c r="AA99" i="328"/>
  <c r="Z100" i="328"/>
  <c r="AA100" i="328"/>
  <c r="Z101" i="328"/>
  <c r="AA101" i="328"/>
  <c r="Z102" i="328"/>
  <c r="AA102" i="328"/>
  <c r="Z103" i="328"/>
  <c r="AA103" i="328"/>
  <c r="AA104" i="328"/>
  <c r="AB101" i="328"/>
  <c r="C101" i="328"/>
  <c r="AB100" i="328"/>
  <c r="C100" i="328"/>
  <c r="AB99" i="328"/>
  <c r="C99" i="328"/>
  <c r="AB98" i="328"/>
  <c r="C98" i="328"/>
  <c r="AB97" i="328"/>
  <c r="C97" i="328"/>
  <c r="AB96" i="328"/>
  <c r="C96" i="328"/>
  <c r="AB95" i="328"/>
  <c r="C95" i="328"/>
  <c r="AB94" i="328"/>
  <c r="C94" i="328"/>
  <c r="Y91" i="328"/>
  <c r="AA91" i="328"/>
  <c r="F89" i="328"/>
  <c r="AA75" i="328"/>
  <c r="Z77" i="328"/>
  <c r="AA77" i="328"/>
  <c r="Z78" i="328"/>
  <c r="AA78" i="328"/>
  <c r="Z79" i="328"/>
  <c r="AA79" i="328"/>
  <c r="Z80" i="328"/>
  <c r="AA80" i="328"/>
  <c r="Z81" i="328"/>
  <c r="AA81" i="328"/>
  <c r="Z82" i="328"/>
  <c r="AA82" i="328"/>
  <c r="Z83" i="328"/>
  <c r="AA83" i="328"/>
  <c r="Z84" i="328"/>
  <c r="AA84" i="328"/>
  <c r="Z85" i="328"/>
  <c r="AA85" i="328"/>
  <c r="Z86" i="328"/>
  <c r="AA86" i="328"/>
  <c r="AA87" i="328"/>
  <c r="AB84" i="328"/>
  <c r="C84" i="328"/>
  <c r="AB83" i="328"/>
  <c r="C83" i="328"/>
  <c r="AB82" i="328"/>
  <c r="C82" i="328"/>
  <c r="AB81" i="328"/>
  <c r="C81" i="328"/>
  <c r="AB80" i="328"/>
  <c r="C80" i="328"/>
  <c r="AB79" i="328"/>
  <c r="C79" i="328"/>
  <c r="AB78" i="328"/>
  <c r="C78" i="328"/>
  <c r="AB77" i="328"/>
  <c r="C77" i="328"/>
  <c r="Y74" i="328"/>
  <c r="AA74" i="328"/>
  <c r="F72" i="328"/>
  <c r="E72" i="328"/>
  <c r="AA58" i="328"/>
  <c r="Z60" i="328"/>
  <c r="AA60" i="328"/>
  <c r="Z61" i="328"/>
  <c r="AA61" i="328"/>
  <c r="Z62" i="328"/>
  <c r="AA62" i="328"/>
  <c r="Z63" i="328"/>
  <c r="AA63" i="328"/>
  <c r="Z64" i="328"/>
  <c r="AA64" i="328"/>
  <c r="Z65" i="328"/>
  <c r="AA65" i="328"/>
  <c r="Z66" i="328"/>
  <c r="AA66" i="328"/>
  <c r="Z67" i="328"/>
  <c r="AA67" i="328"/>
  <c r="Z68" i="328"/>
  <c r="AA68" i="328"/>
  <c r="Z69" i="328"/>
  <c r="AA69" i="328"/>
  <c r="AA70" i="328"/>
  <c r="AB67" i="328"/>
  <c r="C67" i="328"/>
  <c r="AB66" i="328"/>
  <c r="C66" i="328"/>
  <c r="AB65" i="328"/>
  <c r="C65" i="328"/>
  <c r="AB64" i="328"/>
  <c r="C64" i="328"/>
  <c r="AB63" i="328"/>
  <c r="C63" i="328"/>
  <c r="AB62" i="328"/>
  <c r="C62" i="328"/>
  <c r="AB61" i="328"/>
  <c r="C61" i="328"/>
  <c r="AB60" i="328"/>
  <c r="C60" i="328"/>
  <c r="Y57" i="328"/>
  <c r="AA57" i="328"/>
  <c r="F55" i="328"/>
  <c r="AA41" i="328"/>
  <c r="Z43" i="328"/>
  <c r="AA43" i="328"/>
  <c r="Z44" i="328"/>
  <c r="AA44" i="328"/>
  <c r="Z45" i="328"/>
  <c r="AA45" i="328"/>
  <c r="Z46" i="328"/>
  <c r="AA46" i="328"/>
  <c r="Z47" i="328"/>
  <c r="AA47" i="328"/>
  <c r="Z48" i="328"/>
  <c r="AA48" i="328"/>
  <c r="Z49" i="328"/>
  <c r="AA49" i="328"/>
  <c r="Z50" i="328"/>
  <c r="AA50" i="328"/>
  <c r="Z51" i="328"/>
  <c r="AA51" i="328"/>
  <c r="Z52" i="328"/>
  <c r="AA52" i="328"/>
  <c r="AA53" i="328"/>
  <c r="AB50" i="328"/>
  <c r="C50" i="328"/>
  <c r="AB49" i="328"/>
  <c r="C49" i="328"/>
  <c r="AB48" i="328"/>
  <c r="C48" i="328"/>
  <c r="AB47" i="328"/>
  <c r="C47" i="328"/>
  <c r="AB46" i="328"/>
  <c r="C46" i="328"/>
  <c r="AB45" i="328"/>
  <c r="C45" i="328"/>
  <c r="AB44" i="328"/>
  <c r="C44" i="328"/>
  <c r="AB43" i="328"/>
  <c r="C43" i="328"/>
  <c r="Y40" i="328"/>
  <c r="AA40" i="328"/>
  <c r="F38" i="328"/>
  <c r="E38" i="328"/>
  <c r="AA24" i="328"/>
  <c r="Z26" i="328"/>
  <c r="AA26" i="328"/>
  <c r="Z27" i="328"/>
  <c r="AA27" i="328"/>
  <c r="Z28" i="328"/>
  <c r="AA28" i="328"/>
  <c r="Z29" i="328"/>
  <c r="AA29" i="328"/>
  <c r="Z30" i="328"/>
  <c r="AA30" i="328"/>
  <c r="Z31" i="328"/>
  <c r="AA31" i="328"/>
  <c r="Z32" i="328"/>
  <c r="AA32" i="328"/>
  <c r="Z33" i="328"/>
  <c r="AA33" i="328"/>
  <c r="Z34" i="328"/>
  <c r="AA34" i="328"/>
  <c r="Z35" i="328"/>
  <c r="AA35" i="328"/>
  <c r="AA36" i="328"/>
  <c r="AB33" i="328"/>
  <c r="C33" i="328"/>
  <c r="AB32" i="328"/>
  <c r="C32" i="328"/>
  <c r="AB31" i="328"/>
  <c r="C31" i="328"/>
  <c r="AB30" i="328"/>
  <c r="C30" i="328"/>
  <c r="AB29" i="328"/>
  <c r="C29" i="328"/>
  <c r="AB28" i="328"/>
  <c r="C28" i="328"/>
  <c r="AB27" i="328"/>
  <c r="C27" i="328"/>
  <c r="AB26" i="328"/>
  <c r="C26" i="328"/>
  <c r="Y23" i="328"/>
  <c r="AA23" i="328"/>
  <c r="F21" i="328"/>
  <c r="AA7" i="328"/>
  <c r="Z9" i="328"/>
  <c r="AA9" i="328"/>
  <c r="Z10" i="328"/>
  <c r="AA10" i="328"/>
  <c r="Z11" i="328"/>
  <c r="AA11" i="328"/>
  <c r="Z12" i="328"/>
  <c r="AA12" i="328"/>
  <c r="Z13" i="328"/>
  <c r="AA13" i="328"/>
  <c r="Z14" i="328"/>
  <c r="AA14" i="328"/>
  <c r="Z15" i="328"/>
  <c r="AA15" i="328"/>
  <c r="Z16" i="328"/>
  <c r="AA16" i="328"/>
  <c r="Z17" i="328"/>
  <c r="AA17" i="328"/>
  <c r="Z18" i="328"/>
  <c r="AA18" i="328"/>
  <c r="AA19" i="328"/>
  <c r="AB16" i="328"/>
  <c r="C16" i="328"/>
  <c r="AB15" i="328"/>
  <c r="C15" i="328"/>
  <c r="AB14" i="328"/>
  <c r="C14" i="328"/>
  <c r="AB13" i="328"/>
  <c r="C13" i="328"/>
  <c r="AB12" i="328"/>
  <c r="C12" i="328"/>
  <c r="AB11" i="328"/>
  <c r="C11" i="328"/>
  <c r="AB10" i="328"/>
  <c r="C10" i="328"/>
  <c r="AB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Z162" i="327"/>
  <c r="AA162" i="327"/>
  <c r="Z163" i="327"/>
  <c r="AA163" i="327"/>
  <c r="Z164" i="327"/>
  <c r="AA164" i="327"/>
  <c r="Z165" i="327"/>
  <c r="AA165" i="327"/>
  <c r="Z166" i="327"/>
  <c r="AA166" i="327"/>
  <c r="Z167" i="327"/>
  <c r="AA167" i="327"/>
  <c r="Z168" i="327"/>
  <c r="AA168" i="327"/>
  <c r="Z169" i="327"/>
  <c r="AA169" i="327"/>
  <c r="Z170" i="327"/>
  <c r="AA170" i="327"/>
  <c r="Z171" i="327"/>
  <c r="AA171" i="327"/>
  <c r="AA172" i="327"/>
  <c r="AB169" i="327"/>
  <c r="C169" i="327"/>
  <c r="AB168" i="327"/>
  <c r="C168" i="327"/>
  <c r="AB167" i="327"/>
  <c r="C167" i="327"/>
  <c r="AB166" i="327"/>
  <c r="C166" i="327"/>
  <c r="AB165" i="327"/>
  <c r="C165" i="327"/>
  <c r="AB164" i="327"/>
  <c r="C164" i="327"/>
  <c r="AB163" i="327"/>
  <c r="C163" i="327"/>
  <c r="AB162" i="327"/>
  <c r="C162" i="327"/>
  <c r="Y159" i="327"/>
  <c r="AA159" i="327"/>
  <c r="F157" i="327"/>
  <c r="AA143" i="327"/>
  <c r="Z145" i="327"/>
  <c r="AA145" i="327"/>
  <c r="Z146" i="327"/>
  <c r="AA146" i="327"/>
  <c r="Z147" i="327"/>
  <c r="AA147" i="327"/>
  <c r="Z148" i="327"/>
  <c r="AA148" i="327"/>
  <c r="Z149" i="327"/>
  <c r="AA149" i="327"/>
  <c r="Z150" i="327"/>
  <c r="AA150" i="327"/>
  <c r="Z151" i="327"/>
  <c r="AA151" i="327"/>
  <c r="Z152" i="327"/>
  <c r="AA152" i="327"/>
  <c r="Z153" i="327"/>
  <c r="AA153" i="327"/>
  <c r="Z154" i="327"/>
  <c r="AA154" i="327"/>
  <c r="AA155" i="327"/>
  <c r="AB152" i="327"/>
  <c r="C152" i="327"/>
  <c r="AB151" i="327"/>
  <c r="C151" i="327"/>
  <c r="AB150" i="327"/>
  <c r="C150" i="327"/>
  <c r="AB149" i="327"/>
  <c r="C149" i="327"/>
  <c r="AB148" i="327"/>
  <c r="C148" i="327"/>
  <c r="AB147" i="327"/>
  <c r="C147" i="327"/>
  <c r="AB146" i="327"/>
  <c r="C146" i="327"/>
  <c r="AB145" i="327"/>
  <c r="C145" i="327"/>
  <c r="Y142" i="327"/>
  <c r="AA142" i="327"/>
  <c r="F140" i="327"/>
  <c r="AA126" i="327"/>
  <c r="Z128" i="327"/>
  <c r="AA128" i="327"/>
  <c r="Z129" i="327"/>
  <c r="AA129" i="327"/>
  <c r="Z130" i="327"/>
  <c r="AA130" i="327"/>
  <c r="Z131" i="327"/>
  <c r="AA131" i="327"/>
  <c r="Z132" i="327"/>
  <c r="AA132" i="327"/>
  <c r="Z133" i="327"/>
  <c r="AA133" i="327"/>
  <c r="Z134" i="327"/>
  <c r="AA134" i="327"/>
  <c r="Z135" i="327"/>
  <c r="AA135" i="327"/>
  <c r="Z136" i="327"/>
  <c r="AA136" i="327"/>
  <c r="Z137" i="327"/>
  <c r="AA137" i="327"/>
  <c r="AA138" i="327"/>
  <c r="AB135" i="327"/>
  <c r="C135" i="327"/>
  <c r="AB134" i="327"/>
  <c r="C134" i="327"/>
  <c r="AB133" i="327"/>
  <c r="C133" i="327"/>
  <c r="AB132" i="327"/>
  <c r="C132" i="327"/>
  <c r="AB131" i="327"/>
  <c r="C131" i="327"/>
  <c r="AB130" i="327"/>
  <c r="C130" i="327"/>
  <c r="AB129" i="327"/>
  <c r="C129" i="327"/>
  <c r="AB128" i="327"/>
  <c r="C128" i="327"/>
  <c r="Y125" i="327"/>
  <c r="AA125" i="327"/>
  <c r="F123" i="327"/>
  <c r="AA109" i="327"/>
  <c r="Z111" i="327"/>
  <c r="AA111" i="327"/>
  <c r="Z112" i="327"/>
  <c r="AA112" i="327"/>
  <c r="Z113" i="327"/>
  <c r="AA113" i="327"/>
  <c r="Z114" i="327"/>
  <c r="AA114" i="327"/>
  <c r="Z115" i="327"/>
  <c r="AA115" i="327"/>
  <c r="Z116" i="327"/>
  <c r="AA116" i="327"/>
  <c r="Z117" i="327"/>
  <c r="AA117" i="327"/>
  <c r="Z118" i="327"/>
  <c r="AA118" i="327"/>
  <c r="Z119" i="327"/>
  <c r="AA119" i="327"/>
  <c r="Z120" i="327"/>
  <c r="AA120" i="327"/>
  <c r="AA121" i="327"/>
  <c r="AB118" i="327"/>
  <c r="C118" i="327"/>
  <c r="AB117" i="327"/>
  <c r="C117" i="327"/>
  <c r="AB116" i="327"/>
  <c r="C116" i="327"/>
  <c r="AB115" i="327"/>
  <c r="C115" i="327"/>
  <c r="AB114" i="327"/>
  <c r="C114" i="327"/>
  <c r="AB113" i="327"/>
  <c r="C113" i="327"/>
  <c r="AB112" i="327"/>
  <c r="C112" i="327"/>
  <c r="AB111" i="327"/>
  <c r="C111" i="327"/>
  <c r="Y108" i="327"/>
  <c r="AA108" i="327"/>
  <c r="F106" i="327"/>
  <c r="AA92" i="327"/>
  <c r="Z94" i="327"/>
  <c r="AA94" i="327"/>
  <c r="Z95" i="327"/>
  <c r="AA95" i="327"/>
  <c r="Z96" i="327"/>
  <c r="AA96" i="327"/>
  <c r="Z97" i="327"/>
  <c r="AA97" i="327"/>
  <c r="Z98" i="327"/>
  <c r="AA98" i="327"/>
  <c r="Z99" i="327"/>
  <c r="AA99" i="327"/>
  <c r="Z100" i="327"/>
  <c r="AA100" i="327"/>
  <c r="Z101" i="327"/>
  <c r="AA101" i="327"/>
  <c r="Z102" i="327"/>
  <c r="AA102" i="327"/>
  <c r="Z103" i="327"/>
  <c r="AA103" i="327"/>
  <c r="AA104" i="327"/>
  <c r="AB101" i="327"/>
  <c r="C101" i="327"/>
  <c r="AB100" i="327"/>
  <c r="C100" i="327"/>
  <c r="AB99" i="327"/>
  <c r="C99" i="327"/>
  <c r="AB98" i="327"/>
  <c r="C98" i="327"/>
  <c r="AB97" i="327"/>
  <c r="C97" i="327"/>
  <c r="AB96" i="327"/>
  <c r="C96" i="327"/>
  <c r="AB95" i="327"/>
  <c r="C95" i="327"/>
  <c r="AB94" i="327"/>
  <c r="C94" i="327"/>
  <c r="Y91" i="327"/>
  <c r="AA91" i="327"/>
  <c r="F89" i="327"/>
  <c r="AA75" i="327"/>
  <c r="Z77" i="327"/>
  <c r="AA77" i="327"/>
  <c r="Z78" i="327"/>
  <c r="AA78" i="327"/>
  <c r="Z79" i="327"/>
  <c r="AA79" i="327"/>
  <c r="Z80" i="327"/>
  <c r="AA80" i="327"/>
  <c r="Z81" i="327"/>
  <c r="AA81" i="327"/>
  <c r="Z82" i="327"/>
  <c r="AA82" i="327"/>
  <c r="Z83" i="327"/>
  <c r="AA83" i="327"/>
  <c r="Z84" i="327"/>
  <c r="AA84" i="327"/>
  <c r="Z85" i="327"/>
  <c r="AA85" i="327"/>
  <c r="Z86" i="327"/>
  <c r="AA86" i="327"/>
  <c r="AA87" i="327"/>
  <c r="AB84" i="327"/>
  <c r="C84" i="327"/>
  <c r="AB83" i="327"/>
  <c r="C83" i="327"/>
  <c r="AB82" i="327"/>
  <c r="C82" i="327"/>
  <c r="AB81" i="327"/>
  <c r="C81" i="327"/>
  <c r="AB80" i="327"/>
  <c r="C80" i="327"/>
  <c r="AB79" i="327"/>
  <c r="C79" i="327"/>
  <c r="AB78" i="327"/>
  <c r="C78" i="327"/>
  <c r="AB77" i="327"/>
  <c r="C77" i="327"/>
  <c r="Y74" i="327"/>
  <c r="AA74" i="327"/>
  <c r="F72" i="327"/>
  <c r="E72" i="327"/>
  <c r="AA58" i="327"/>
  <c r="Z60" i="327"/>
  <c r="AA60" i="327"/>
  <c r="Z61" i="327"/>
  <c r="AA61" i="327"/>
  <c r="Z62" i="327"/>
  <c r="AA62" i="327"/>
  <c r="Z63" i="327"/>
  <c r="AA63" i="327"/>
  <c r="Z64" i="327"/>
  <c r="AA64" i="327"/>
  <c r="Z65" i="327"/>
  <c r="AA65" i="327"/>
  <c r="Z66" i="327"/>
  <c r="AA66" i="327"/>
  <c r="Z67" i="327"/>
  <c r="AA67" i="327"/>
  <c r="Z68" i="327"/>
  <c r="AA68" i="327"/>
  <c r="Z69" i="327"/>
  <c r="AA69" i="327"/>
  <c r="AA70" i="327"/>
  <c r="AB67" i="327"/>
  <c r="C67" i="327"/>
  <c r="AB66" i="327"/>
  <c r="C66" i="327"/>
  <c r="AB65" i="327"/>
  <c r="C65" i="327"/>
  <c r="AB64" i="327"/>
  <c r="C64" i="327"/>
  <c r="AB63" i="327"/>
  <c r="C63" i="327"/>
  <c r="AB62" i="327"/>
  <c r="C62" i="327"/>
  <c r="AB61" i="327"/>
  <c r="C61" i="327"/>
  <c r="AB60" i="327"/>
  <c r="C60" i="327"/>
  <c r="Y57" i="327"/>
  <c r="AA57" i="327"/>
  <c r="F55" i="327"/>
  <c r="AA41" i="327"/>
  <c r="Z43" i="327"/>
  <c r="AA43" i="327"/>
  <c r="Z44" i="327"/>
  <c r="AA44" i="327"/>
  <c r="Z45" i="327"/>
  <c r="AA45" i="327"/>
  <c r="Z46" i="327"/>
  <c r="AA46" i="327"/>
  <c r="Z47" i="327"/>
  <c r="AA47" i="327"/>
  <c r="Z48" i="327"/>
  <c r="AA48" i="327"/>
  <c r="Z49" i="327"/>
  <c r="AA49" i="327"/>
  <c r="Z50" i="327"/>
  <c r="AA50" i="327"/>
  <c r="Z51" i="327"/>
  <c r="AA51" i="327"/>
  <c r="Z52" i="327"/>
  <c r="AA52" i="327"/>
  <c r="AA53" i="327"/>
  <c r="AB50" i="327"/>
  <c r="C50" i="327"/>
  <c r="AB49" i="327"/>
  <c r="C49" i="327"/>
  <c r="AB48" i="327"/>
  <c r="C48" i="327"/>
  <c r="AB47" i="327"/>
  <c r="C47" i="327"/>
  <c r="AB46" i="327"/>
  <c r="C46" i="327"/>
  <c r="AB45" i="327"/>
  <c r="C45" i="327"/>
  <c r="AB44" i="327"/>
  <c r="C44" i="327"/>
  <c r="AB43" i="327"/>
  <c r="C43" i="327"/>
  <c r="Y40" i="327"/>
  <c r="AA40" i="327"/>
  <c r="F38" i="327"/>
  <c r="E38" i="327"/>
  <c r="AA24" i="327"/>
  <c r="Z26" i="327"/>
  <c r="AA26" i="327"/>
  <c r="Z27" i="327"/>
  <c r="AA27" i="327"/>
  <c r="Z28" i="327"/>
  <c r="AA28" i="327"/>
  <c r="Z29" i="327"/>
  <c r="AA29" i="327"/>
  <c r="Z30" i="327"/>
  <c r="AA30" i="327"/>
  <c r="Z31" i="327"/>
  <c r="AA31" i="327"/>
  <c r="Z32" i="327"/>
  <c r="AA32" i="327"/>
  <c r="Z33" i="327"/>
  <c r="AA33" i="327"/>
  <c r="Z34" i="327"/>
  <c r="AA34" i="327"/>
  <c r="Z35" i="327"/>
  <c r="AA35" i="327"/>
  <c r="AA36" i="327"/>
  <c r="AB33" i="327"/>
  <c r="C33" i="327"/>
  <c r="AB32" i="327"/>
  <c r="C32" i="327"/>
  <c r="AB31" i="327"/>
  <c r="C31" i="327"/>
  <c r="AB30" i="327"/>
  <c r="C30" i="327"/>
  <c r="AB29" i="327"/>
  <c r="C29" i="327"/>
  <c r="AB28" i="327"/>
  <c r="C28" i="327"/>
  <c r="AB27" i="327"/>
  <c r="C27" i="327"/>
  <c r="AB26" i="327"/>
  <c r="C26" i="327"/>
  <c r="Y23" i="327"/>
  <c r="AA23" i="327"/>
  <c r="F21" i="327"/>
  <c r="AA7" i="327"/>
  <c r="Z9" i="327"/>
  <c r="AA9" i="327"/>
  <c r="Z10" i="327"/>
  <c r="AA10" i="327"/>
  <c r="Z11" i="327"/>
  <c r="AA11" i="327"/>
  <c r="Z12" i="327"/>
  <c r="AA12" i="327"/>
  <c r="Z13" i="327"/>
  <c r="AA13" i="327"/>
  <c r="Z14" i="327"/>
  <c r="AA14" i="327"/>
  <c r="Z15" i="327"/>
  <c r="AA15" i="327"/>
  <c r="Z16" i="327"/>
  <c r="AA16" i="327"/>
  <c r="Z17" i="327"/>
  <c r="AA17" i="327"/>
  <c r="Z18" i="327"/>
  <c r="AA18" i="327"/>
  <c r="AA19" i="327"/>
  <c r="AB16" i="327"/>
  <c r="C16" i="327"/>
  <c r="AB15" i="327"/>
  <c r="C15" i="327"/>
  <c r="AB14" i="327"/>
  <c r="C14" i="327"/>
  <c r="AB13" i="327"/>
  <c r="C13" i="327"/>
  <c r="AB12" i="327"/>
  <c r="C12" i="327"/>
  <c r="AB11" i="327"/>
  <c r="C11" i="327"/>
  <c r="AB10" i="327"/>
  <c r="C10" i="327"/>
  <c r="AB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Z128" i="325"/>
  <c r="AA128" i="325"/>
  <c r="Z129" i="325"/>
  <c r="AA129" i="325"/>
  <c r="Z130" i="325"/>
  <c r="AA130" i="325"/>
  <c r="Z131" i="325"/>
  <c r="AA131" i="325"/>
  <c r="Z132" i="325"/>
  <c r="AA132" i="325"/>
  <c r="Z133" i="325"/>
  <c r="AA133" i="325"/>
  <c r="Z134" i="325"/>
  <c r="AA134" i="325"/>
  <c r="Z135" i="325"/>
  <c r="AA135" i="325"/>
  <c r="AA136" i="325"/>
  <c r="Z137" i="325"/>
  <c r="AA137" i="325"/>
  <c r="AA138" i="325"/>
  <c r="Z136" i="325"/>
  <c r="AB135" i="325"/>
  <c r="C135" i="325"/>
  <c r="AB134" i="325"/>
  <c r="C134" i="325"/>
  <c r="AB133" i="325"/>
  <c r="C133" i="325"/>
  <c r="AB132" i="325"/>
  <c r="C132" i="325"/>
  <c r="AB131" i="325"/>
  <c r="C131" i="325"/>
  <c r="AB130" i="325"/>
  <c r="C130" i="325"/>
  <c r="AB129" i="325"/>
  <c r="C129" i="325"/>
  <c r="AB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Z43" i="325"/>
  <c r="AA43" i="325"/>
  <c r="Z44" i="325"/>
  <c r="AA44" i="325"/>
  <c r="Z45" i="325"/>
  <c r="AA45" i="325"/>
  <c r="Z46" i="325"/>
  <c r="AA46" i="325"/>
  <c r="Z47" i="325"/>
  <c r="AA47" i="325"/>
  <c r="Z48" i="325"/>
  <c r="AA48" i="325"/>
  <c r="Z49" i="325"/>
  <c r="AA49" i="325"/>
  <c r="Z50" i="325"/>
  <c r="AA50" i="325"/>
  <c r="Z51" i="325"/>
  <c r="AA51" i="325"/>
  <c r="Z52" i="325"/>
  <c r="AA52" i="325"/>
  <c r="AA53" i="325"/>
  <c r="AB50" i="325"/>
  <c r="C50" i="325"/>
  <c r="AB49" i="325"/>
  <c r="C49" i="325"/>
  <c r="AB48" i="325"/>
  <c r="C48" i="325"/>
  <c r="AB47" i="325"/>
  <c r="C47" i="325"/>
  <c r="AB46" i="325"/>
  <c r="C46" i="325"/>
  <c r="AB45" i="325"/>
  <c r="C45" i="325"/>
  <c r="AB44" i="325"/>
  <c r="C44" i="325"/>
  <c r="AB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Z162" i="324"/>
  <c r="AA162" i="324"/>
  <c r="Z163" i="324"/>
  <c r="AA163" i="324"/>
  <c r="Z164" i="324"/>
  <c r="AA164" i="324"/>
  <c r="Z165" i="324"/>
  <c r="AA165" i="324"/>
  <c r="Z166" i="324"/>
  <c r="AA166" i="324"/>
  <c r="Z167" i="324"/>
  <c r="AA167" i="324"/>
  <c r="Z168" i="324"/>
  <c r="AA168" i="324"/>
  <c r="Z169" i="324"/>
  <c r="AA169" i="324"/>
  <c r="Z170" i="324"/>
  <c r="AA170" i="324"/>
  <c r="Z171" i="324"/>
  <c r="AA171" i="324"/>
  <c r="AA172" i="324"/>
  <c r="AB169" i="324"/>
  <c r="C169" i="324"/>
  <c r="AB168" i="324"/>
  <c r="C168" i="324"/>
  <c r="AB167" i="324"/>
  <c r="C167" i="324"/>
  <c r="AB166" i="324"/>
  <c r="C166" i="324"/>
  <c r="AB165" i="324"/>
  <c r="C165" i="324"/>
  <c r="AB164" i="324"/>
  <c r="C164" i="324"/>
  <c r="AB163" i="324"/>
  <c r="C163" i="324"/>
  <c r="AB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Z111" i="324"/>
  <c r="AA111" i="324"/>
  <c r="Z112" i="324"/>
  <c r="AA112" i="324"/>
  <c r="Z113" i="324"/>
  <c r="AA113" i="324"/>
  <c r="Z114" i="324"/>
  <c r="AA114" i="324"/>
  <c r="Z115" i="324"/>
  <c r="AA115" i="324"/>
  <c r="Z116" i="324"/>
  <c r="AA116" i="324"/>
  <c r="Z117" i="324"/>
  <c r="AA117" i="324"/>
  <c r="Z118" i="324"/>
  <c r="AA118" i="324"/>
  <c r="Z119" i="324"/>
  <c r="AA119" i="324"/>
  <c r="Z120" i="324"/>
  <c r="AA120" i="324"/>
  <c r="AA121" i="324"/>
  <c r="AB118" i="324"/>
  <c r="C118" i="324"/>
  <c r="AB117" i="324"/>
  <c r="C117" i="324"/>
  <c r="AB116" i="324"/>
  <c r="C116" i="324"/>
  <c r="AB115" i="324"/>
  <c r="C115" i="324"/>
  <c r="AB114" i="324"/>
  <c r="C114" i="324"/>
  <c r="AB113" i="324"/>
  <c r="C113" i="324"/>
  <c r="AB112" i="324"/>
  <c r="C112" i="324"/>
  <c r="AB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4" i="243"/>
  <c r="J14" i="243"/>
  <c r="G5" i="243"/>
  <c r="K5" i="243"/>
  <c r="G6" i="243"/>
  <c r="K6" i="243"/>
  <c r="G7" i="243"/>
  <c r="K7" i="243"/>
  <c r="G8" i="243"/>
  <c r="K8" i="243"/>
  <c r="G9" i="243"/>
  <c r="K9" i="243"/>
  <c r="G10" i="243"/>
  <c r="K10" i="243"/>
  <c r="G11" i="243"/>
  <c r="K11" i="243"/>
  <c r="G12" i="243"/>
  <c r="K12" i="243"/>
  <c r="G13" i="243"/>
  <c r="K13" i="243"/>
  <c r="G4" i="243"/>
  <c r="C14" i="243"/>
  <c r="D14" i="243"/>
  <c r="G14" i="243"/>
  <c r="K4" i="243"/>
  <c r="K14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CL52" i="11"/>
  <c r="DV27" i="11"/>
  <c r="EH309" i="11"/>
  <c r="FF168" i="11"/>
  <c r="G4" i="5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GP109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<sst xmlns="http://schemas.openxmlformats.org/spreadsheetml/2006/main" count="10722" uniqueCount="849">
  <si>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</si>
  <si>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</si>
  <si>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</si>
  <si>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</si>
  <si>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</si>
  <si>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</si>
  <si>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</si>
  <si>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</si>
  <si>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</si>
  <si>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</si>
  <si>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</si>
  <si>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</si>
  <si>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</si>
  <si>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</si>
  <si>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</si>
  <si>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</si>
  <si>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</si>
  <si>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</si>
  <si>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</si>
  <si>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</si>
  <si>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</si>
  <si>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</si>
  <si>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</si>
  <si>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</si>
  <si>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</si>
  <si>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</si>
  <si>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</si>
  <si>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</si>
  <si>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</si>
  <si>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</si>
  <si>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</si>
  <si>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</si>
  <si>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</si>
  <si>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</si>
  <si>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</si>
  <si>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</si>
  <si>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</si>
  <si>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</si>
  <si>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</si>
  <si>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</si>
  <si>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</si>
  <si>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</si>
  <si>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</si>
  <si>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</si>
  <si>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</si>
  <si>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</si>
  <si>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</si>
  <si>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</si>
  <si>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</si>
  <si>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</si>
  <si>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</si>
  <si>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</si>
  <si>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</si>
  <si>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</si>
  <si>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</si>
  <si>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</si>
  <si>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</si>
  <si>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</si>
  <si>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</si>
  <si>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</si>
  <si>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</si>
  <si>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</si>
  <si>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</si>
  <si>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</si>
  <si>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</si>
  <si>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</si>
  <si>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</si>
  <si>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</si>
  <si>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</si>
  <si>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</si>
  <si>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</si>
  <si>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</si>
  <si>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</si>
  <si>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</si>
  <si>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</si>
  <si>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</si>
  <si>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</si>
  <si>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</si>
  <si>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</si>
  <si>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</si>
  <si>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</si>
  <si>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</si>
  <si>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</si>
  <si>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</si>
  <si>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</si>
  <si>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</si>
  <si>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</si>
  <si>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</si>
  <si>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</si>
  <si>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</si>
  <si>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</si>
  <si>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</si>
  <si>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</si>
  <si>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</si>
  <si>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</si>
  <si>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</si>
  <si>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</si>
  <si>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</si>
  <si>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</si>
  <si>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</si>
  <si>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</si>
  <si>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</si>
  <si>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</si>
  <si>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</si>
  <si>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</si>
  <si>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</si>
  <si>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</si>
  <si>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</si>
  <si>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</si>
  <si>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</si>
  <si>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</si>
  <si>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</si>
  <si>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</si>
  <si>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</si>
  <si>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</si>
  <si>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</si>
  <si>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</si>
  <si>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</si>
  <si>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</si>
  <si>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</si>
  <si>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</si>
  <si>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</si>
  <si>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</si>
  <si>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</si>
  <si>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</si>
  <si>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</si>
  <si>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</si>
  <si>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</si>
  <si>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</si>
  <si>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</si>
  <si>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</si>
  <si>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</si>
  <si>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</si>
  <si>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</si>
  <si>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</si>
  <si>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</si>
  <si>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</si>
  <si>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</si>
  <si>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</si>
  <si>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</si>
  <si>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</si>
  <si>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</si>
  <si>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</si>
  <si>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</si>
  <si>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</si>
  <si>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</si>
  <si>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</si>
  <si>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</si>
  <si>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</si>
  <si>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</si>
  <si>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</si>
  <si>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</si>
  <si>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</si>
  <si>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</si>
  <si>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</si>
  <si>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</si>
  <si>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</si>
  <si>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</si>
  <si>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</si>
  <si>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</si>
  <si>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</si>
  <si>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</si>
  <si>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</si>
  <si>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</si>
  <si>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</si>
  <si>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</si>
  <si>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</si>
  <si>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</si>
  <si>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</si>
  <si>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</si>
  <si>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</si>
  <si>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</si>
  <si>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</si>
  <si>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</si>
  <si>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</si>
  <si>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</si>
  <si>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</si>
  <si>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</si>
  <si>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</si>
  <si>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</si>
  <si>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</si>
  <si>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</si>
  <si>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</si>
  <si>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</si>
  <si>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</si>
  <si>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</si>
  <si>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</si>
  <si>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</si>
  <si>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</si>
  <si>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</si>
  <si>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</si>
  <si>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</si>
  <si>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</si>
  <si>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</si>
  <si>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</si>
  <si>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</si>
  <si>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</si>
  <si>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</si>
  <si>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</si>
  <si>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</si>
  <si>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</si>
  <si>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</si>
  <si>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</si>
  <si>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</si>
  <si>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</si>
  <si>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</si>
  <si>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</si>
  <si>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</si>
  <si>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</si>
  <si>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</si>
  <si>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</si>
  <si>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</si>
  <si>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</si>
  <si>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</si>
  <si>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</si>
  <si>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</si>
  <si>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</si>
  <si>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</si>
  <si>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</si>
  <si>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</si>
  <si>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</si>
  <si>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</si>
  <si>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</si>
  <si>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</si>
  <si>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</si>
  <si>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</si>
  <si>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</si>
  <si>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</si>
  <si>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</si>
  <si>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</si>
  <si>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</si>
  <si>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</si>
  <si>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</si>
  <si>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</si>
  <si>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</si>
  <si>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</si>
  <si>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</si>
  <si>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</si>
  <si>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</si>
  <si>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</si>
  <si>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</si>
  <si>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</si>
  <si>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</si>
  <si>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</si>
  <si>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</si>
  <si>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</si>
  <si>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</si>
  <si>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</si>
  <si>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</si>
  <si>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</si>
  <si>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</si>
  <si>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</si>
  <si>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</si>
  <si>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</si>
  <si>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</si>
  <si>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</si>
  <si>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</si>
  <si>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</si>
  <si>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</si>
  <si>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</si>
  <si>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</si>
  <si>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</si>
  <si>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</si>
  <si>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</si>
  <si>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</si>
  <si>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</si>
  <si>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</si>
  <si>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</si>
  <si>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</si>
  <si>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</si>
  <si>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</si>
  <si>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</si>
  <si>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</si>
  <si>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</si>
  <si>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</si>
  <si>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</si>
  <si>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</si>
  <si>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</si>
  <si>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</si>
  <si>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</si>
  <si>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</si>
  <si>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</si>
  <si>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</si>
  <si>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</si>
  <si>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</si>
  <si>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</si>
  <si>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</si>
  <si>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</si>
  <si>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</si>
  <si>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</si>
  <si>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</si>
  <si>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</si>
  <si>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</si>
  <si>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</si>
  <si>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</si>
  <si>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</si>
  <si>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</si>
  <si>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</si>
  <si>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</si>
  <si>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</si>
  <si>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</si>
  <si>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</si>
  <si>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</si>
  <si>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</si>
  <si>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</si>
  <si>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</si>
  <si>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</si>
  <si>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</si>
  <si>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</si>
  <si>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</si>
  <si>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</si>
  <si>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</si>
  <si>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</si>
  <si>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</si>
  <si>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</si>
  <si>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</si>
  <si>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</si>
  <si>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</si>
  <si>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</si>
  <si>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</si>
  <si>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</si>
  <si>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</si>
  <si>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</si>
  <si>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</si>
  <si>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</si>
  <si>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</si>
  <si>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</si>
  <si>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</si>
  <si>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</si>
  <si>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</si>
  <si>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</si>
  <si>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</si>
  <si>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</si>
  <si>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</si>
  <si>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</si>
  <si>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</si>
  <si>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</si>
  <si>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</si>
  <si>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</si>
  <si>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</si>
  <si>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</si>
  <si>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</si>
  <si>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</si>
  <si>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</si>
  <si>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</si>
  <si>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</si>
  <si>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</si>
  <si>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</si>
  <si>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</si>
  <si>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</si>
  <si>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</si>
  <si>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</si>
  <si>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</si>
  <si>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</si>
  <si>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</si>
  <si>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</si>
  <si>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</si>
  <si>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</si>
  <si>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</si>
  <si>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</si>
  <si>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</si>
  <si>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</si>
  <si>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</si>
  <si>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</si>
  <si>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</si>
  <si>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</si>
  <si>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</si>
  <si>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</si>
  <si>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</si>
  <si>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</si>
  <si>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</si>
  <si>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</si>
  <si>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</si>
  <si>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</si>
  <si>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</si>
  <si>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</si>
  <si>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</si>
  <si>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</si>
  <si>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</si>
  <si>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</si>
  <si>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</si>
  <si>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</si>
  <si>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</si>
  <si>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</si>
  <si>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</si>
  <si>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</si>
  <si>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</si>
  <si>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</si>
  <si>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</si>
  <si>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</si>
  <si>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</si>
  <si>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</si>
  <si>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</si>
  <si>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</si>
  <si>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</si>
  <si>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</si>
  <si>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</si>
  <si>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</si>
  <si>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</si>
  <si>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</si>
  <si>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</si>
  <si>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</si>
  <si>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</si>
  <si>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</si>
  <si>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</si>
  <si>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</si>
  <si>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</si>
  <si>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</si>
  <si>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</si>
  <si>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</si>
  <si>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</si>
  <si>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</si>
  <si>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</si>
  <si>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</si>
  <si>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</si>
  <si>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</si>
  <si>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</si>
  <si>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</si>
  <si>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</si>
  <si>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</si>
  <si>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</si>
  <si>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</si>
  <si>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</si>
  <si>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</si>
  <si>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</si>
  <si>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</si>
  <si>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</si>
  <si>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</si>
  <si>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</si>
  <si>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</si>
  <si>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</si>
  <si>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</si>
  <si>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</si>
  <si>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</si>
  <si>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</si>
  <si>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</si>
  <si>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</si>
  <si>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</si>
  <si>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</si>
  <si>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</si>
  <si>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</si>
  <si>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</si>
  <si>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</si>
  <si>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</si>
  <si>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</si>
  <si>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</si>
  <si>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</si>
  <si>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</si>
  <si>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</si>
  <si>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</si>
  <si>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</si>
  <si>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</si>
  <si>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</si>
  <si>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</si>
  <si>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</si>
  <si>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</si>
  <si>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</si>
  <si>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</si>
  <si>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</si>
  <si>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</si>
  <si>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</si>
  <si>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</si>
  <si>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</si>
  <si>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</si>
  <si>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</si>
  <si>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</si>
  <si>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</si>
  <si>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</si>
  <si>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</si>
  <si>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</si>
  <si>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</si>
  <si>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</si>
  <si>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</si>
  <si>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</si>
  <si>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</si>
  <si>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</si>
  <si>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</si>
  <si>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</si>
  <si>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</si>
  <si>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</si>
  <si>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</si>
  <si>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</si>
  <si>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</si>
  <si>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</si>
  <si>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</si>
  <si>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</si>
  <si>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</si>
  <si>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</si>
  <si>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</si>
  <si>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</si>
  <si>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</si>
  <si>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</si>
  <si>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</si>
  <si>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</si>
  <si>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</si>
  <si>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</si>
  <si>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</si>
  <si>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</si>
  <si>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</si>
  <si>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</si>
  <si>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</si>
  <si>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</si>
  <si>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</si>
  <si>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</si>
  <si>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</si>
  <si>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</si>
  <si>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</si>
  <si>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</si>
  <si>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</si>
  <si>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</si>
  <si>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</si>
  <si>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</si>
  <si>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</si>
  <si>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</si>
  <si>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</si>
  <si>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</si>
  <si>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</si>
  <si>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</si>
  <si>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</si>
  <si>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</si>
  <si>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</si>
  <si>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</si>
  <si>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</si>
  <si>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</si>
  <si>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</si>
  <si>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</si>
  <si>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</si>
  <si>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</si>
  <si>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</si>
  <si>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</si>
  <si>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</si>
  <si>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</si>
  <si>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</si>
  <si>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</si>
  <si>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</si>
  <si>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</si>
  <si>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</si>
  <si>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</si>
  <si>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</si>
  <si>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</si>
  <si>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</si>
  <si>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</si>
  <si>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</si>
  <si>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</si>
  <si>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</si>
  <si>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</si>
  <si>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</si>
  <si>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</si>
  <si>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</si>
  <si>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</si>
  <si>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(WPBL)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</si>
  <si>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</si>
  <si>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</si>
  <si>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</si>
  <si>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</si>
  <si>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</si>
  <si>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</si>
  <si>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</si>
  <si>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</si>
  <si>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</si>
  <si>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</si>
  <si>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</si>
  <si>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</si>
  <si>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</si>
  <si>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</si>
  <si>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</si>
  <si>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</si>
  <si>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</si>
  <si>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</si>
  <si>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</si>
  <si>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</si>
  <si>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</si>
  <si>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</si>
  <si>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</si>
  <si>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</si>
  <si>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</si>
  <si>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</si>
  <si>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</si>
  <si>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</si>
  <si>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</si>
  <si>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</si>
  <si>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</si>
  <si>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</si>
  <si>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</si>
  <si>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</si>
  <si>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</si>
  <si>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</si>
  <si>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</si>
  <si>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</si>
  <si>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</si>
  <si>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</si>
  <si>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</si>
  <si>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</si>
  <si>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</si>
  <si>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</si>
  <si>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</si>
  <si>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</si>
  <si>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</si>
  <si>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</si>
  <si>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</si>
  <si>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</si>
  <si>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</si>
  <si>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</si>
  <si>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</si>
  <si>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</si>
  <si>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</si>
  <si>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</si>
  <si>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</si>
  <si>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</si>
  <si>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</si>
  <si>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</si>
  <si>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</si>
  <si>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</si>
  <si>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</si>
  <si>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</si>
  <si>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</si>
  <si>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</si>
  <si>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</si>
  <si>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</si>
  <si>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</si>
  <si>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</si>
  <si>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</si>
  <si>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</si>
  <si>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</si>
  <si>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</si>
  <si>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</si>
  <si>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</si>
  <si>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</si>
  <si>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</si>
  <si>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</si>
  <si>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</si>
  <si>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</si>
  <si>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</si>
  <si>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</si>
  <si>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</si>
  <si>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</si>
  <si>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</si>
  <si>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</si>
  <si>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</si>
  <si>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</si>
  <si>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</si>
  <si>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</si>
  <si>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</si>
  <si>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</si>
  <si>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</si>
  <si>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</si>
  <si>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</si>
  <si>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</si>
  <si>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</si>
  <si>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</si>
  <si>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</si>
  <si>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</si>
  <si>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</si>
  <si>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</si>
  <si>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</si>
  <si>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</si>
  <si>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</si>
  <si>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</si>
  <si>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</si>
  <si>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</si>
  <si>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</si>
  <si>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</si>
  <si>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</si>
  <si>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</si>
  <si>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</si>
  <si>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</si>
  <si>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</si>
  <si>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</si>
  <si>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</si>
  <si>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</si>
  <si>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</si>
  <si>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</si>
  <si>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</si>
  <si>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</si>
  <si>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</si>
  <si>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</si>
  <si>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</si>
  <si>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</si>
  <si>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</si>
  <si>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</si>
  <si>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</si>
  <si>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</si>
  <si>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</si>
  <si>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</si>
  <si>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</si>
  <si>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</si>
  <si>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</si>
  <si>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</si>
  <si>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</si>
  <si>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</si>
  <si>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</si>
  <si>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</si>
  <si>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</si>
  <si>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</si>
  <si>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</si>
  <si>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</si>
  <si>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</si>
  <si>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</si>
  <si>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</si>
  <si>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</si>
  <si>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</si>
  <si>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</si>
  <si>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</si>
  <si>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</si>
  <si>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</si>
  <si>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</si>
  <si>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</si>
  <si>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</si>
  <si>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</si>
  <si>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</si>
  <si>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</si>
  <si>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</si>
  <si>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</si>
  <si>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</si>
  <si>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</si>
  <si>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</si>
  <si>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</si>
  <si>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</si>
  <si>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</si>
  <si>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</si>
  <si>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</si>
  <si>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</si>
  <si>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</si>
  <si>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</si>
  <si>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</si>
  <si>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</si>
  <si>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</si>
  <si>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</si>
  <si>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</si>
  <si>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</si>
  <si>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</si>
  <si>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</si>
  <si>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</si>
  <si>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</si>
  <si>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</si>
  <si>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</si>
  <si>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</si>
  <si>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</si>
  <si>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</si>
  <si>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</si>
  <si>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</si>
  <si>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</si>
  <si>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</si>
  <si>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</si>
  <si>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</si>
  <si>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</si>
  <si>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</si>
  <si>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</si>
  <si>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</si>
  <si>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</si>
  <si>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</si>
  <si>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</si>
  <si>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</si>
  <si>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</si>
  <si>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</si>
  <si>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</si>
  <si>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</si>
  <si>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</si>
  <si>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</si>
  <si>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</si>
  <si>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</si>
  <si>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</si>
  <si>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</si>
  <si>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</si>
  <si>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</si>
  <si>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</si>
  <si>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</si>
  <si>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</si>
  <si>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</si>
  <si>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</si>
  <si>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</si>
  <si>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</si>
  <si>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</si>
  <si>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</si>
  <si>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</si>
  <si>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</si>
  <si>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</si>
  <si>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</si>
  <si>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</si>
  <si>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</si>
  <si>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</si>
  <si>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</si>
  <si>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</si>
  <si>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</si>
  <si>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</si>
  <si>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</si>
  <si>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</si>
  <si>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</si>
  <si>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</si>
  <si>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</si>
  <si>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</si>
  <si>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</si>
  <si>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</si>
  <si>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</si>
  <si>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</si>
  <si>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</si>
  <si>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</si>
  <si>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</si>
  <si>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</si>
  <si>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</si>
  <si>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</si>
  <si>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</si>
  <si>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</si>
  <si>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</si>
  <si>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</si>
  <si>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</si>
  <si>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</si>
  <si>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</si>
  <si>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</si>
  <si>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</si>
  <si>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</si>
  <si>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</si>
  <si>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</si>
  <si>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</si>
  <si>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</si>
  <si>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</si>
  <si>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</si>
  <si>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</si>
  <si>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</si>
  <si>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</si>
  <si>
    <t xml:space="preserve">Scott Golding </t>
  </si>
  <si>
    <t>Diogo Portela</t>
  </si>
  <si>
    <t>Kevin Gibbs</t>
  </si>
  <si>
    <t>Daniel Barley</t>
  </si>
  <si>
    <t>Paul Neate</t>
  </si>
  <si>
    <t>David Reid</t>
  </si>
  <si>
    <t>No Player</t>
  </si>
  <si>
    <t>Neville Wright</t>
  </si>
  <si>
    <t>James O Malley</t>
  </si>
  <si>
    <t>Tony Major</t>
  </si>
  <si>
    <t>Terry Dersley</t>
  </si>
  <si>
    <t>Tom Philbey</t>
  </si>
  <si>
    <t>Lee Jeffreys</t>
  </si>
  <si>
    <t>Luke Constable</t>
  </si>
  <si>
    <t>No Player StP</t>
  </si>
  <si>
    <t>luke constable</t>
  </si>
  <si>
    <t>lee campbell</t>
  </si>
  <si>
    <t>Alan Crook</t>
  </si>
  <si>
    <t>Dave Mcintosh</t>
  </si>
  <si>
    <t>18 x Match fee</t>
  </si>
  <si>
    <t>Arnies Army</t>
  </si>
  <si>
    <t>Ben Sutton</t>
  </si>
  <si>
    <t>Daniel O'Keeffe</t>
  </si>
  <si>
    <t>4 Week Hi Ave</t>
  </si>
  <si>
    <t>Tony Sapwell</t>
  </si>
  <si>
    <t>Robbie Turner</t>
  </si>
  <si>
    <t>Rob</t>
  </si>
  <si>
    <t>AaronTurner</t>
  </si>
  <si>
    <t>Rob Whybrow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</si>
</sst>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  <fill>
      <patternFill patternType="solid">
        <fgColor indexed="42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165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18" borderId="65" xfId="0" applyFill="1" applyBorder="1" applyProtection="1">
      <protection hidden="1"/>
    </xf>
    <xf numFmtId="0" fontId="0" fillId="18" borderId="66" xfId="0" applyFill="1" applyBorder="1" applyProtection="1">
      <protection hidden="1"/>
    </xf>
    <xf numFmtId="0" fontId="0" fillId="18" borderId="16" xfId="0" applyFill="1" applyBorder="1" applyProtection="1">
      <protection hidden="1"/>
    </xf>
    <xf numFmtId="0" fontId="0" fillId="18" borderId="60" xfId="0" applyFill="1" applyBorder="1" applyProtection="1">
      <protection hidden="1"/>
    </xf>
    <xf numFmtId="0" fontId="0" fillId="18" borderId="0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0" fontId="0" fillId="18" borderId="17" xfId="0" applyFill="1" applyBorder="1" applyProtection="1">
      <protection hidden="1"/>
    </xf>
    <xf numFmtId="0" fontId="0" fillId="18" borderId="70" xfId="0" applyFill="1" applyBorder="1" applyProtection="1">
      <protection hidden="1"/>
    </xf>
    <xf numFmtId="0" fontId="0" fillId="18" borderId="68" xfId="0" applyFill="1" applyBorder="1" applyProtection="1">
      <protection hidden="1"/>
    </xf>
    <xf numFmtId="0" fontId="0" fillId="18" borderId="69" xfId="0" applyFill="1" applyBorder="1" applyProtection="1">
      <protection hidden="1"/>
    </xf>
    <xf numFmtId="0" fontId="0" fillId="18" borderId="60" xfId="0" applyFill="1" applyBorder="1" applyProtection="1">
      <protection locked="0"/>
    </xf>
    <xf numFmtId="0" fontId="0" fillId="18" borderId="0" xfId="0" applyFill="1" applyBorder="1" applyProtection="1">
      <protection locked="0"/>
    </xf>
    <xf numFmtId="2" fontId="0" fillId="18" borderId="0" xfId="0" applyNumberFormat="1" applyFill="1" applyBorder="1" applyProtection="1">
      <protection hidden="1"/>
    </xf>
    <xf numFmtId="2" fontId="0" fillId="18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8" fontId="0" fillId="0" borderId="0" xfId="0" applyNumberFormat="1"/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85725</xdr:colOff>
      <xdr:row>20</xdr:row>
      <xdr:rowOff>161924</xdr:rowOff>
    </xdr:from>
    <xdr:to>
      <xdr:col>29</xdr:col>
      <xdr:colOff>352425</xdr:colOff>
      <xdr:row>30</xdr:row>
      <xdr:rowOff>114299</xdr:rowOff>
    </xdr:to>
    <xdr:sp macro="" textlink="">
      <xdr:nvSpPr>
        <xdr:cNvPr id="7" name="Rectangle 6"/>
        <xdr:cNvSpPr/>
      </xdr:nvSpPr>
      <xdr:spPr>
        <a:xfrm>
          <a:off x="8353425" y="4114799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276225</xdr:colOff>
      <xdr:row>24</xdr:row>
      <xdr:rowOff>152399</xdr:rowOff>
    </xdr:from>
    <xdr:to>
      <xdr:col>16</xdr:col>
      <xdr:colOff>66675</xdr:colOff>
      <xdr:row>34</xdr:row>
      <xdr:rowOff>104774</xdr:rowOff>
    </xdr:to>
    <xdr:sp macro="" textlink="">
      <xdr:nvSpPr>
        <xdr:cNvPr id="8" name="Rectangle 7"/>
        <xdr:cNvSpPr/>
      </xdr:nvSpPr>
      <xdr:spPr>
        <a:xfrm>
          <a:off x="4248150" y="4867274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749</v>
      </c>
      <c r="F6" s="260" t="s">
        <v>750</v>
      </c>
      <c r="G6" s="260" t="s">
        <v>751</v>
      </c>
      <c r="H6" s="260" t="s">
        <v>752</v>
      </c>
      <c r="I6" s="260" t="s">
        <v>753</v>
      </c>
      <c r="J6" s="260" t="s">
        <v>754</v>
      </c>
      <c r="K6" s="260" t="s">
        <v>755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581</v>
      </c>
      <c r="F8" s="263" t="s">
        <v>63</v>
      </c>
      <c r="G8" s="263" t="s">
        <v>756</v>
      </c>
      <c r="H8" s="263" t="s">
        <v>757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758</v>
      </c>
      <c r="O8" s="263" t="s">
        <v>759</v>
      </c>
      <c r="P8" s="263" t="s">
        <v>760</v>
      </c>
      <c r="Q8" s="263" t="s">
        <v>761</v>
      </c>
      <c r="R8" s="263" t="s">
        <v>762</v>
      </c>
      <c r="S8" s="263" t="s">
        <v>763</v>
      </c>
      <c r="T8" s="263" t="s">
        <v>764</v>
      </c>
      <c r="U8" s="263" t="s">
        <v>765</v>
      </c>
      <c r="V8" s="263" t="s">
        <v>766</v>
      </c>
      <c r="W8" s="263" t="s">
        <v>767</v>
      </c>
      <c r="X8" s="265" t="s">
        <v>768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781</v>
      </c>
      <c r="G9" s="263" t="s">
        <v>770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778</v>
      </c>
      <c r="G10" s="263" t="s">
        <v>770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661</v>
      </c>
      <c r="G11" s="263" t="s">
        <v>770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610</v>
      </c>
      <c r="G12" s="263" t="s">
        <v>769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777</v>
      </c>
      <c r="G13" s="263" t="s">
        <v>770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660</v>
      </c>
      <c r="G14" s="263" t="s">
        <v>769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608</v>
      </c>
      <c r="G15" s="263" t="s">
        <v>770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684</v>
      </c>
      <c r="G16" s="263" t="s">
        <v>770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749</v>
      </c>
      <c r="F23" s="402" t="s">
        <v>750</v>
      </c>
      <c r="G23" s="402" t="s">
        <v>751</v>
      </c>
      <c r="H23" s="402" t="s">
        <v>752</v>
      </c>
      <c r="I23" s="402" t="s">
        <v>753</v>
      </c>
      <c r="J23" s="402" t="s">
        <v>754</v>
      </c>
      <c r="K23" s="402" t="s">
        <v>755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581</v>
      </c>
      <c r="F25" s="405" t="s">
        <v>63</v>
      </c>
      <c r="G25" s="405" t="s">
        <v>756</v>
      </c>
      <c r="H25" s="405" t="s">
        <v>757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758</v>
      </c>
      <c r="O25" s="405" t="s">
        <v>759</v>
      </c>
      <c r="P25" s="405" t="s">
        <v>760</v>
      </c>
      <c r="Q25" s="405" t="s">
        <v>761</v>
      </c>
      <c r="R25" s="405" t="s">
        <v>762</v>
      </c>
      <c r="S25" s="405" t="s">
        <v>763</v>
      </c>
      <c r="T25" s="405" t="s">
        <v>764</v>
      </c>
      <c r="U25" s="405" t="s">
        <v>765</v>
      </c>
      <c r="V25" s="405" t="s">
        <v>766</v>
      </c>
      <c r="W25" s="405" t="s">
        <v>767</v>
      </c>
      <c r="X25" s="407" t="s">
        <v>768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729</v>
      </c>
      <c r="G26" s="405" t="s">
        <v>769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682</v>
      </c>
      <c r="G27" s="405" t="s">
        <v>769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790</v>
      </c>
      <c r="G28" s="405" t="s">
        <v>769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791</v>
      </c>
      <c r="G29" s="405" t="s">
        <v>770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621</v>
      </c>
      <c r="G30" s="405" t="s">
        <v>769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788</v>
      </c>
      <c r="G31" s="405" t="s">
        <v>770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710</v>
      </c>
      <c r="G32" s="405" t="s">
        <v>769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611</v>
      </c>
      <c r="G33" s="405" t="s">
        <v>770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707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708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749</v>
      </c>
      <c r="F40" s="417" t="s">
        <v>750</v>
      </c>
      <c r="G40" s="417" t="s">
        <v>751</v>
      </c>
      <c r="H40" s="417" t="s">
        <v>752</v>
      </c>
      <c r="I40" s="417" t="s">
        <v>753</v>
      </c>
      <c r="J40" s="417" t="s">
        <v>754</v>
      </c>
      <c r="K40" s="417" t="s">
        <v>755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581</v>
      </c>
      <c r="F42" s="420" t="s">
        <v>63</v>
      </c>
      <c r="G42" s="420" t="s">
        <v>756</v>
      </c>
      <c r="H42" s="420" t="s">
        <v>757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758</v>
      </c>
      <c r="O42" s="420" t="s">
        <v>759</v>
      </c>
      <c r="P42" s="420" t="s">
        <v>760</v>
      </c>
      <c r="Q42" s="420" t="s">
        <v>761</v>
      </c>
      <c r="R42" s="420" t="s">
        <v>762</v>
      </c>
      <c r="S42" s="420" t="s">
        <v>763</v>
      </c>
      <c r="T42" s="420" t="s">
        <v>764</v>
      </c>
      <c r="U42" s="420" t="s">
        <v>765</v>
      </c>
      <c r="V42" s="420" t="s">
        <v>766</v>
      </c>
      <c r="W42" s="420" t="s">
        <v>767</v>
      </c>
      <c r="X42" s="422" t="s">
        <v>768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585</v>
      </c>
      <c r="G43" s="420" t="s">
        <v>769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584</v>
      </c>
      <c r="G44" s="420" t="s">
        <v>769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583</v>
      </c>
      <c r="G45" s="420" t="s">
        <v>769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794</v>
      </c>
      <c r="G46" s="420" t="s">
        <v>770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792</v>
      </c>
      <c r="G47" s="420" t="s">
        <v>769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633</v>
      </c>
      <c r="G48" s="420" t="s">
        <v>770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793</v>
      </c>
      <c r="G49" s="420" t="s">
        <v>769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686</v>
      </c>
      <c r="G50" s="420" t="s">
        <v>769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749</v>
      </c>
      <c r="F57" s="432" t="s">
        <v>750</v>
      </c>
      <c r="G57" s="432" t="s">
        <v>751</v>
      </c>
      <c r="H57" s="432" t="s">
        <v>752</v>
      </c>
      <c r="I57" s="432" t="s">
        <v>753</v>
      </c>
      <c r="J57" s="432" t="s">
        <v>754</v>
      </c>
      <c r="K57" s="432" t="s">
        <v>755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581</v>
      </c>
      <c r="F59" s="435" t="s">
        <v>63</v>
      </c>
      <c r="G59" s="435" t="s">
        <v>756</v>
      </c>
      <c r="H59" s="435" t="s">
        <v>757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758</v>
      </c>
      <c r="O59" s="435" t="s">
        <v>759</v>
      </c>
      <c r="P59" s="435" t="s">
        <v>760</v>
      </c>
      <c r="Q59" s="435" t="s">
        <v>761</v>
      </c>
      <c r="R59" s="435" t="s">
        <v>762</v>
      </c>
      <c r="S59" s="435" t="s">
        <v>763</v>
      </c>
      <c r="T59" s="435" t="s">
        <v>764</v>
      </c>
      <c r="U59" s="435" t="s">
        <v>765</v>
      </c>
      <c r="V59" s="435" t="s">
        <v>766</v>
      </c>
      <c r="W59" s="435" t="s">
        <v>767</v>
      </c>
      <c r="X59" s="437" t="s">
        <v>768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801</v>
      </c>
      <c r="G60" s="435" t="s">
        <v>769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592</v>
      </c>
      <c r="G61" s="435" t="s">
        <v>769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668</v>
      </c>
      <c r="G62" s="435" t="s">
        <v>769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692</v>
      </c>
      <c r="G63" s="435" t="s">
        <v>769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799</v>
      </c>
      <c r="G64" s="435" t="s">
        <v>769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796</v>
      </c>
      <c r="G65" s="435" t="s">
        <v>769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798</v>
      </c>
      <c r="G66" s="435" t="s">
        <v>769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797</v>
      </c>
      <c r="G67" s="435" t="s">
        <v>770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749</v>
      </c>
      <c r="F74" s="448" t="s">
        <v>750</v>
      </c>
      <c r="G74" s="448" t="s">
        <v>751</v>
      </c>
      <c r="H74" s="448" t="s">
        <v>752</v>
      </c>
      <c r="I74" s="448" t="s">
        <v>753</v>
      </c>
      <c r="J74" s="448" t="s">
        <v>754</v>
      </c>
      <c r="K74" s="448" t="s">
        <v>755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581</v>
      </c>
      <c r="F76" s="451" t="s">
        <v>63</v>
      </c>
      <c r="G76" s="451" t="s">
        <v>756</v>
      </c>
      <c r="H76" s="451" t="s">
        <v>757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758</v>
      </c>
      <c r="O76" s="451" t="s">
        <v>759</v>
      </c>
      <c r="P76" s="451" t="s">
        <v>760</v>
      </c>
      <c r="Q76" s="451" t="s">
        <v>761</v>
      </c>
      <c r="R76" s="451" t="s">
        <v>762</v>
      </c>
      <c r="S76" s="451" t="s">
        <v>763</v>
      </c>
      <c r="T76" s="451" t="s">
        <v>764</v>
      </c>
      <c r="U76" s="451" t="s">
        <v>765</v>
      </c>
      <c r="V76" s="451" t="s">
        <v>766</v>
      </c>
      <c r="W76" s="451" t="s">
        <v>767</v>
      </c>
      <c r="X76" s="453" t="s">
        <v>768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672</v>
      </c>
      <c r="G77" s="451" t="s">
        <v>770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701</v>
      </c>
      <c r="G78" s="451" t="s">
        <v>770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674</v>
      </c>
      <c r="G79" s="451" t="s">
        <v>770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697</v>
      </c>
      <c r="G80" s="451" t="s">
        <v>769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802</v>
      </c>
      <c r="G81" s="451" t="s">
        <v>770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804</v>
      </c>
      <c r="G82" s="451" t="s">
        <v>769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711</v>
      </c>
      <c r="G83" s="451" t="s">
        <v>770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803</v>
      </c>
      <c r="G84" s="451" t="s">
        <v>769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749</v>
      </c>
      <c r="F91" s="275" t="s">
        <v>750</v>
      </c>
      <c r="G91" s="275" t="s">
        <v>751</v>
      </c>
      <c r="H91" s="275" t="s">
        <v>752</v>
      </c>
      <c r="I91" s="275" t="s">
        <v>753</v>
      </c>
      <c r="J91" s="275" t="s">
        <v>754</v>
      </c>
      <c r="K91" s="275" t="s">
        <v>755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581</v>
      </c>
      <c r="F93" s="278" t="s">
        <v>63</v>
      </c>
      <c r="G93" s="278" t="s">
        <v>756</v>
      </c>
      <c r="H93" s="278" t="s">
        <v>757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758</v>
      </c>
      <c r="O93" s="278" t="s">
        <v>759</v>
      </c>
      <c r="P93" s="278" t="s">
        <v>760</v>
      </c>
      <c r="Q93" s="278" t="s">
        <v>761</v>
      </c>
      <c r="R93" s="278" t="s">
        <v>762</v>
      </c>
      <c r="S93" s="278" t="s">
        <v>763</v>
      </c>
      <c r="T93" s="278" t="s">
        <v>764</v>
      </c>
      <c r="U93" s="278" t="s">
        <v>765</v>
      </c>
      <c r="V93" s="278" t="s">
        <v>766</v>
      </c>
      <c r="W93" s="278" t="s">
        <v>767</v>
      </c>
      <c r="X93" s="280" t="s">
        <v>768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659</v>
      </c>
      <c r="G94" s="278" t="s">
        <v>769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588</v>
      </c>
      <c r="G95" s="278" t="s">
        <v>770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586</v>
      </c>
      <c r="G96" s="278" t="s">
        <v>769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579</v>
      </c>
      <c r="G97" s="278" t="s">
        <v>769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590</v>
      </c>
      <c r="G98" s="278" t="s">
        <v>770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587</v>
      </c>
      <c r="G99" s="278" t="s">
        <v>770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736</v>
      </c>
      <c r="G100" s="278" t="s">
        <v>769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693</v>
      </c>
      <c r="G101" s="278" t="s">
        <v>769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749</v>
      </c>
      <c r="F108" s="386" t="s">
        <v>750</v>
      </c>
      <c r="G108" s="386" t="s">
        <v>751</v>
      </c>
      <c r="H108" s="386" t="s">
        <v>752</v>
      </c>
      <c r="I108" s="386" t="s">
        <v>753</v>
      </c>
      <c r="J108" s="386" t="s">
        <v>754</v>
      </c>
      <c r="K108" s="386" t="s">
        <v>755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581</v>
      </c>
      <c r="F110" s="389" t="s">
        <v>63</v>
      </c>
      <c r="G110" s="389" t="s">
        <v>756</v>
      </c>
      <c r="H110" s="389" t="s">
        <v>757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758</v>
      </c>
      <c r="O110" s="389" t="s">
        <v>759</v>
      </c>
      <c r="P110" s="389" t="s">
        <v>760</v>
      </c>
      <c r="Q110" s="389" t="s">
        <v>761</v>
      </c>
      <c r="R110" s="389" t="s">
        <v>762</v>
      </c>
      <c r="S110" s="389" t="s">
        <v>763</v>
      </c>
      <c r="T110" s="389" t="s">
        <v>764</v>
      </c>
      <c r="U110" s="389" t="s">
        <v>765</v>
      </c>
      <c r="V110" s="389" t="s">
        <v>766</v>
      </c>
      <c r="W110" s="389" t="s">
        <v>767</v>
      </c>
      <c r="X110" s="391" t="s">
        <v>768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784</v>
      </c>
      <c r="G111" s="389" t="s">
        <v>769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591</v>
      </c>
      <c r="G112" s="389" t="s">
        <v>769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782</v>
      </c>
      <c r="G113" s="389" t="s">
        <v>769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783</v>
      </c>
      <c r="G114" s="389" t="s">
        <v>769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694</v>
      </c>
      <c r="G115" s="389" t="s">
        <v>769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595</v>
      </c>
      <c r="G116" s="389" t="s">
        <v>770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634</v>
      </c>
      <c r="G117" s="389" t="s">
        <v>769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695</v>
      </c>
      <c r="G118" s="389" t="s">
        <v>769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749</v>
      </c>
      <c r="F125" s="370" t="s">
        <v>750</v>
      </c>
      <c r="G125" s="370" t="s">
        <v>751</v>
      </c>
      <c r="H125" s="370" t="s">
        <v>752</v>
      </c>
      <c r="I125" s="370" t="s">
        <v>753</v>
      </c>
      <c r="J125" s="370" t="s">
        <v>754</v>
      </c>
      <c r="K125" s="370" t="s">
        <v>755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581</v>
      </c>
      <c r="F127" s="373" t="s">
        <v>63</v>
      </c>
      <c r="G127" s="373" t="s">
        <v>756</v>
      </c>
      <c r="H127" s="373" t="s">
        <v>757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758</v>
      </c>
      <c r="O127" s="373" t="s">
        <v>759</v>
      </c>
      <c r="P127" s="373" t="s">
        <v>760</v>
      </c>
      <c r="Q127" s="373" t="s">
        <v>761</v>
      </c>
      <c r="R127" s="373" t="s">
        <v>762</v>
      </c>
      <c r="S127" s="373" t="s">
        <v>763</v>
      </c>
      <c r="T127" s="373" t="s">
        <v>764</v>
      </c>
      <c r="U127" s="373" t="s">
        <v>765</v>
      </c>
      <c r="V127" s="373" t="s">
        <v>766</v>
      </c>
      <c r="W127" s="373" t="s">
        <v>767</v>
      </c>
      <c r="X127" s="375" t="s">
        <v>768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725</v>
      </c>
      <c r="G128" s="373" t="s">
        <v>770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771</v>
      </c>
      <c r="G129" s="373" t="s">
        <v>770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596</v>
      </c>
      <c r="G130" s="373" t="s">
        <v>770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597</v>
      </c>
      <c r="G131" s="373" t="s">
        <v>770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654</v>
      </c>
      <c r="G132" s="373" t="s">
        <v>770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806</v>
      </c>
      <c r="G133" s="373" t="s">
        <v>770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772</v>
      </c>
      <c r="G134" s="373" t="s">
        <v>770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718</v>
      </c>
      <c r="G135" s="373" t="s">
        <v>769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749</v>
      </c>
      <c r="F142" s="331" t="s">
        <v>750</v>
      </c>
      <c r="G142" s="331" t="s">
        <v>751</v>
      </c>
      <c r="H142" s="331" t="s">
        <v>752</v>
      </c>
      <c r="I142" s="331" t="s">
        <v>753</v>
      </c>
      <c r="J142" s="331" t="s">
        <v>754</v>
      </c>
      <c r="K142" s="331" t="s">
        <v>755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581</v>
      </c>
      <c r="F144" s="334" t="s">
        <v>63</v>
      </c>
      <c r="G144" s="334" t="s">
        <v>756</v>
      </c>
      <c r="H144" s="334" t="s">
        <v>757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758</v>
      </c>
      <c r="O144" s="334" t="s">
        <v>759</v>
      </c>
      <c r="P144" s="334" t="s">
        <v>760</v>
      </c>
      <c r="Q144" s="334" t="s">
        <v>761</v>
      </c>
      <c r="R144" s="334" t="s">
        <v>762</v>
      </c>
      <c r="S144" s="334" t="s">
        <v>763</v>
      </c>
      <c r="T144" s="334" t="s">
        <v>764</v>
      </c>
      <c r="U144" s="334" t="s">
        <v>765</v>
      </c>
      <c r="V144" s="334" t="s">
        <v>766</v>
      </c>
      <c r="W144" s="334" t="s">
        <v>767</v>
      </c>
      <c r="X144" s="336" t="s">
        <v>768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606</v>
      </c>
      <c r="G145" s="334" t="s">
        <v>770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601</v>
      </c>
      <c r="G146" s="334" t="s">
        <v>770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605</v>
      </c>
      <c r="G147" s="334" t="s">
        <v>770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582</v>
      </c>
      <c r="G148" s="334" t="s">
        <v>770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785</v>
      </c>
      <c r="G149" s="334" t="s">
        <v>770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604</v>
      </c>
      <c r="G150" s="334" t="s">
        <v>769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715</v>
      </c>
      <c r="G151" s="334" t="s">
        <v>770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632</v>
      </c>
      <c r="G152" s="334" t="s">
        <v>770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603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600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749</v>
      </c>
      <c r="F159" s="289" t="s">
        <v>750</v>
      </c>
      <c r="G159" s="289" t="s">
        <v>751</v>
      </c>
      <c r="H159" s="289" t="s">
        <v>752</v>
      </c>
      <c r="I159" s="289" t="s">
        <v>753</v>
      </c>
      <c r="J159" s="289" t="s">
        <v>754</v>
      </c>
      <c r="K159" s="289" t="s">
        <v>755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581</v>
      </c>
      <c r="F161" s="292" t="s">
        <v>63</v>
      </c>
      <c r="G161" s="292" t="s">
        <v>756</v>
      </c>
      <c r="H161" s="292" t="s">
        <v>757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758</v>
      </c>
      <c r="O161" s="292" t="s">
        <v>759</v>
      </c>
      <c r="P161" s="292" t="s">
        <v>760</v>
      </c>
      <c r="Q161" s="292" t="s">
        <v>761</v>
      </c>
      <c r="R161" s="292" t="s">
        <v>762</v>
      </c>
      <c r="S161" s="292" t="s">
        <v>763</v>
      </c>
      <c r="T161" s="292" t="s">
        <v>764</v>
      </c>
      <c r="U161" s="292" t="s">
        <v>765</v>
      </c>
      <c r="V161" s="292" t="s">
        <v>766</v>
      </c>
      <c r="W161" s="292" t="s">
        <v>767</v>
      </c>
      <c r="X161" s="294" t="s">
        <v>768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774</v>
      </c>
      <c r="G162" s="292" t="s">
        <v>770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615</v>
      </c>
      <c r="G163" s="292" t="s">
        <v>769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613</v>
      </c>
      <c r="G164" s="292" t="s">
        <v>770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640</v>
      </c>
      <c r="G165" s="292" t="s">
        <v>770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628</v>
      </c>
      <c r="G166" s="292" t="s">
        <v>769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635</v>
      </c>
      <c r="G167" s="292" t="s">
        <v>769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612</v>
      </c>
      <c r="G168" s="292" t="s">
        <v>770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712</v>
      </c>
      <c r="G169" s="292" t="s">
        <v>770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33" zoomScale="75" zoomScaleNormal="75" workbookViewId="0">
      <selection activeCell="F165" sqref="F1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317" t="s">
        <v>749</v>
      </c>
      <c r="F6" s="1318" t="s">
        <v>750</v>
      </c>
      <c r="G6" s="1318" t="s">
        <v>751</v>
      </c>
      <c r="H6" s="1318" t="s">
        <v>752</v>
      </c>
      <c r="I6" s="1318" t="s">
        <v>753</v>
      </c>
      <c r="J6" s="1318" t="s">
        <v>754</v>
      </c>
      <c r="K6" s="1318" t="s">
        <v>755</v>
      </c>
      <c r="L6" s="1318"/>
      <c r="M6" s="1318"/>
      <c r="N6" s="1318"/>
      <c r="O6" s="1318"/>
      <c r="P6" s="1318"/>
      <c r="Q6" s="1318"/>
      <c r="R6" s="1318"/>
      <c r="S6" s="1318"/>
      <c r="T6" s="1318"/>
      <c r="U6" s="1318"/>
      <c r="V6" s="1318"/>
      <c r="W6" s="1318"/>
      <c r="X6" s="131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327">
        <v>1</v>
      </c>
      <c r="F7" s="1328">
        <v>3</v>
      </c>
      <c r="G7" s="1321">
        <v>8</v>
      </c>
      <c r="H7" s="1321">
        <v>4</v>
      </c>
      <c r="I7" s="1322">
        <v>20</v>
      </c>
      <c r="J7" s="1322">
        <v>15</v>
      </c>
      <c r="K7" s="1321">
        <v>63</v>
      </c>
      <c r="L7" s="1321"/>
      <c r="M7" s="1321"/>
      <c r="N7" s="1321"/>
      <c r="O7" s="1321"/>
      <c r="P7" s="1321"/>
      <c r="Q7" s="1321"/>
      <c r="R7" s="1321"/>
      <c r="S7" s="1321"/>
      <c r="T7" s="1321"/>
      <c r="U7" s="1321"/>
      <c r="V7" s="1321"/>
      <c r="W7" s="1321"/>
      <c r="X7" s="1323"/>
      <c r="AA7" s="256">
        <f>IF(E7=D4,0,1)</f>
        <v>0</v>
      </c>
    </row>
    <row r="8" spans="2:28" x14ac:dyDescent="0.25">
      <c r="E8" s="1320" t="s">
        <v>581</v>
      </c>
      <c r="F8" s="1321" t="s">
        <v>63</v>
      </c>
      <c r="G8" s="1321" t="s">
        <v>756</v>
      </c>
      <c r="H8" s="1321" t="s">
        <v>757</v>
      </c>
      <c r="I8" s="1322" t="s">
        <v>66</v>
      </c>
      <c r="J8" s="1322" t="s">
        <v>67</v>
      </c>
      <c r="K8" s="1321" t="s">
        <v>68</v>
      </c>
      <c r="L8" s="1321" t="s">
        <v>69</v>
      </c>
      <c r="M8" s="1321" t="s">
        <v>22</v>
      </c>
      <c r="N8" s="1321" t="s">
        <v>758</v>
      </c>
      <c r="O8" s="1321" t="s">
        <v>759</v>
      </c>
      <c r="P8" s="1321" t="s">
        <v>760</v>
      </c>
      <c r="Q8" s="1321" t="s">
        <v>761</v>
      </c>
      <c r="R8" s="1321" t="s">
        <v>762</v>
      </c>
      <c r="S8" s="1321" t="s">
        <v>763</v>
      </c>
      <c r="T8" s="1321" t="s">
        <v>764</v>
      </c>
      <c r="U8" s="1321" t="s">
        <v>765</v>
      </c>
      <c r="V8" s="1321" t="s">
        <v>766</v>
      </c>
      <c r="W8" s="1321" t="s">
        <v>767</v>
      </c>
      <c r="X8" s="1323" t="s">
        <v>768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320">
        <v>1</v>
      </c>
      <c r="F9" s="1321" t="s">
        <v>780</v>
      </c>
      <c r="G9" s="1321" t="s">
        <v>769</v>
      </c>
      <c r="H9" s="1329">
        <v>21.19</v>
      </c>
      <c r="I9" s="1321">
        <v>4</v>
      </c>
      <c r="J9" s="1321">
        <v>1</v>
      </c>
      <c r="K9" s="1321">
        <v>0</v>
      </c>
      <c r="L9" s="1321">
        <v>0</v>
      </c>
      <c r="M9" s="1321">
        <v>1</v>
      </c>
      <c r="N9" s="1321">
        <v>0</v>
      </c>
      <c r="O9" s="1321">
        <v>0</v>
      </c>
      <c r="P9" s="1321">
        <v>56</v>
      </c>
      <c r="Q9" s="1321">
        <v>0</v>
      </c>
      <c r="R9" s="1321">
        <v>0</v>
      </c>
      <c r="S9" s="1321">
        <v>0</v>
      </c>
      <c r="T9" s="1321">
        <v>0</v>
      </c>
      <c r="U9" s="1321">
        <v>20</v>
      </c>
      <c r="V9" s="1321">
        <v>0</v>
      </c>
      <c r="W9" s="1321">
        <v>0</v>
      </c>
      <c r="X9" s="1323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320">
        <v>2</v>
      </c>
      <c r="F10" s="1321" t="s">
        <v>661</v>
      </c>
      <c r="G10" s="1321" t="s">
        <v>770</v>
      </c>
      <c r="H10" s="1329">
        <v>21.92</v>
      </c>
      <c r="I10" s="1321">
        <v>3</v>
      </c>
      <c r="J10" s="1321">
        <v>2</v>
      </c>
      <c r="K10" s="1321">
        <v>1</v>
      </c>
      <c r="L10" s="1321">
        <v>2</v>
      </c>
      <c r="M10" s="1321">
        <v>1</v>
      </c>
      <c r="N10" s="1321">
        <v>25</v>
      </c>
      <c r="O10" s="1321">
        <v>16</v>
      </c>
      <c r="P10" s="1321">
        <v>0</v>
      </c>
      <c r="Q10" s="1321">
        <v>40</v>
      </c>
      <c r="R10" s="1321">
        <v>0</v>
      </c>
      <c r="S10" s="1321">
        <v>32</v>
      </c>
      <c r="T10" s="1321">
        <v>20</v>
      </c>
      <c r="U10" s="1321">
        <v>0</v>
      </c>
      <c r="V10" s="1321">
        <v>27</v>
      </c>
      <c r="W10" s="1321">
        <v>0</v>
      </c>
      <c r="X10" s="1323">
        <v>21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20">
        <v>3</v>
      </c>
      <c r="F11" s="1321" t="s">
        <v>660</v>
      </c>
      <c r="G11" s="1321" t="s">
        <v>769</v>
      </c>
      <c r="H11" s="1329">
        <v>15.99</v>
      </c>
      <c r="I11" s="1321">
        <v>0</v>
      </c>
      <c r="J11" s="1321">
        <v>1</v>
      </c>
      <c r="K11" s="1321">
        <v>0</v>
      </c>
      <c r="L11" s="1321">
        <v>1</v>
      </c>
      <c r="M11" s="1321">
        <v>1</v>
      </c>
      <c r="N11" s="1321">
        <v>40</v>
      </c>
      <c r="O11" s="1321">
        <v>0</v>
      </c>
      <c r="P11" s="1321">
        <v>0</v>
      </c>
      <c r="Q11" s="1321">
        <v>0</v>
      </c>
      <c r="R11" s="1321">
        <v>0</v>
      </c>
      <c r="S11" s="1321">
        <v>0</v>
      </c>
      <c r="T11" s="1321">
        <v>0</v>
      </c>
      <c r="U11" s="1321">
        <v>0</v>
      </c>
      <c r="V11" s="1321">
        <v>0</v>
      </c>
      <c r="W11" s="1321">
        <v>0</v>
      </c>
      <c r="X11" s="132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1320">
        <v>4</v>
      </c>
      <c r="F12" s="1321" t="s">
        <v>777</v>
      </c>
      <c r="G12" s="1321" t="s">
        <v>770</v>
      </c>
      <c r="H12" s="1329">
        <v>26.95</v>
      </c>
      <c r="I12" s="1321">
        <v>2</v>
      </c>
      <c r="J12" s="1321">
        <v>3</v>
      </c>
      <c r="K12" s="1321">
        <v>1</v>
      </c>
      <c r="L12" s="1321">
        <v>1</v>
      </c>
      <c r="M12" s="1321">
        <v>1</v>
      </c>
      <c r="N12" s="1321">
        <v>0</v>
      </c>
      <c r="O12" s="1321">
        <v>0</v>
      </c>
      <c r="P12" s="1321">
        <v>36</v>
      </c>
      <c r="Q12" s="1321">
        <v>60</v>
      </c>
      <c r="R12" s="1321">
        <v>82</v>
      </c>
      <c r="S12" s="1321">
        <v>0</v>
      </c>
      <c r="T12" s="1321">
        <v>0</v>
      </c>
      <c r="U12" s="1321">
        <v>17</v>
      </c>
      <c r="V12" s="1321">
        <v>18</v>
      </c>
      <c r="W12" s="1321">
        <v>15</v>
      </c>
      <c r="X12" s="132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320">
        <v>5</v>
      </c>
      <c r="F13" s="1321" t="s">
        <v>684</v>
      </c>
      <c r="G13" s="1321" t="s">
        <v>770</v>
      </c>
      <c r="H13" s="1329">
        <v>29.47</v>
      </c>
      <c r="I13" s="1321">
        <v>0</v>
      </c>
      <c r="J13" s="1321">
        <v>5</v>
      </c>
      <c r="K13" s="1321">
        <v>0</v>
      </c>
      <c r="L13" s="1321">
        <v>1</v>
      </c>
      <c r="M13" s="1321">
        <v>1</v>
      </c>
      <c r="N13" s="1321">
        <v>0</v>
      </c>
      <c r="O13" s="1321">
        <v>28</v>
      </c>
      <c r="P13" s="1321">
        <v>40</v>
      </c>
      <c r="Q13" s="1321">
        <v>90</v>
      </c>
      <c r="R13" s="1321">
        <v>0</v>
      </c>
      <c r="S13" s="1321">
        <v>0</v>
      </c>
      <c r="T13" s="1321">
        <v>13</v>
      </c>
      <c r="U13" s="1321">
        <v>20</v>
      </c>
      <c r="V13" s="1321">
        <v>18</v>
      </c>
      <c r="W13" s="1321">
        <v>0</v>
      </c>
      <c r="X13" s="1323">
        <v>0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320">
        <v>6</v>
      </c>
      <c r="F14" s="1321" t="s">
        <v>610</v>
      </c>
      <c r="G14" s="1321" t="s">
        <v>769</v>
      </c>
      <c r="H14" s="1329">
        <v>22.78</v>
      </c>
      <c r="I14" s="1321">
        <v>3</v>
      </c>
      <c r="J14" s="1321">
        <v>0</v>
      </c>
      <c r="K14" s="1321">
        <v>1</v>
      </c>
      <c r="L14" s="1321">
        <v>0</v>
      </c>
      <c r="M14" s="1321">
        <v>1</v>
      </c>
      <c r="N14" s="1321">
        <v>0</v>
      </c>
      <c r="O14" s="1321">
        <v>0</v>
      </c>
      <c r="P14" s="1321">
        <v>0</v>
      </c>
      <c r="Q14" s="1321">
        <v>32</v>
      </c>
      <c r="R14" s="1321">
        <v>0</v>
      </c>
      <c r="S14" s="1321">
        <v>0</v>
      </c>
      <c r="T14" s="1321">
        <v>0</v>
      </c>
      <c r="U14" s="1321">
        <v>0</v>
      </c>
      <c r="V14" s="1321">
        <v>20</v>
      </c>
      <c r="W14" s="1321">
        <v>0</v>
      </c>
      <c r="X14" s="1323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320">
        <v>7</v>
      </c>
      <c r="F15" s="1321" t="s">
        <v>778</v>
      </c>
      <c r="G15" s="1321" t="s">
        <v>770</v>
      </c>
      <c r="H15" s="1329">
        <v>23.48</v>
      </c>
      <c r="I15" s="1321">
        <v>3</v>
      </c>
      <c r="J15" s="1321">
        <v>2</v>
      </c>
      <c r="K15" s="1321">
        <v>0</v>
      </c>
      <c r="L15" s="1321">
        <v>2</v>
      </c>
      <c r="M15" s="1321">
        <v>1</v>
      </c>
      <c r="N15" s="1321">
        <v>94</v>
      </c>
      <c r="O15" s="1321">
        <v>32</v>
      </c>
      <c r="P15" s="1321">
        <v>40</v>
      </c>
      <c r="Q15" s="1321">
        <v>40</v>
      </c>
      <c r="R15" s="1321">
        <v>0</v>
      </c>
      <c r="S15" s="1321">
        <v>0</v>
      </c>
      <c r="T15" s="1321">
        <v>22</v>
      </c>
      <c r="U15" s="1321">
        <v>20</v>
      </c>
      <c r="V15" s="1321">
        <v>22</v>
      </c>
      <c r="W15" s="1321">
        <v>0</v>
      </c>
      <c r="X15" s="1323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1320">
        <v>8</v>
      </c>
      <c r="F16" s="1321" t="s">
        <v>608</v>
      </c>
      <c r="G16" s="1321" t="s">
        <v>770</v>
      </c>
      <c r="H16" s="1329">
        <v>20.85</v>
      </c>
      <c r="I16" s="1321">
        <v>5</v>
      </c>
      <c r="J16" s="1321">
        <v>3</v>
      </c>
      <c r="K16" s="1321">
        <v>0</v>
      </c>
      <c r="L16" s="1321">
        <v>1</v>
      </c>
      <c r="M16" s="1321">
        <v>1</v>
      </c>
      <c r="N16" s="1321">
        <v>0</v>
      </c>
      <c r="O16" s="1321">
        <v>40</v>
      </c>
      <c r="P16" s="1321">
        <v>0</v>
      </c>
      <c r="Q16" s="1321">
        <v>32</v>
      </c>
      <c r="R16" s="1321">
        <v>0</v>
      </c>
      <c r="S16" s="1321">
        <v>20</v>
      </c>
      <c r="T16" s="1321">
        <v>23</v>
      </c>
      <c r="U16" s="1321">
        <v>0</v>
      </c>
      <c r="V16" s="1321">
        <v>24</v>
      </c>
      <c r="W16" s="1321">
        <v>0</v>
      </c>
      <c r="X16" s="1323">
        <v>24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320">
        <v>9</v>
      </c>
      <c r="F17" s="1321" t="s">
        <v>1</v>
      </c>
      <c r="G17" s="1321"/>
      <c r="H17" s="1329"/>
      <c r="I17" s="1321">
        <v>0</v>
      </c>
      <c r="J17" s="1321">
        <v>0</v>
      </c>
      <c r="K17" s="1321">
        <v>0</v>
      </c>
      <c r="L17" s="1321">
        <v>0</v>
      </c>
      <c r="M17" s="1321">
        <v>0</v>
      </c>
      <c r="N17" s="1321">
        <v>0</v>
      </c>
      <c r="O17" s="1321">
        <v>0</v>
      </c>
      <c r="P17" s="1321">
        <v>0</v>
      </c>
      <c r="Q17" s="1321">
        <v>0</v>
      </c>
      <c r="R17" s="1321">
        <v>0</v>
      </c>
      <c r="S17" s="1321">
        <v>0</v>
      </c>
      <c r="T17" s="1321">
        <v>0</v>
      </c>
      <c r="U17" s="1321">
        <v>0</v>
      </c>
      <c r="V17" s="1321">
        <v>0</v>
      </c>
      <c r="W17" s="1321">
        <v>0</v>
      </c>
      <c r="X17" s="132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324">
        <v>10</v>
      </c>
      <c r="F18" s="1325" t="s">
        <v>1</v>
      </c>
      <c r="G18" s="1325"/>
      <c r="H18" s="1330"/>
      <c r="I18" s="1325">
        <v>0</v>
      </c>
      <c r="J18" s="1325">
        <v>0</v>
      </c>
      <c r="K18" s="1325">
        <v>0</v>
      </c>
      <c r="L18" s="1325">
        <v>0</v>
      </c>
      <c r="M18" s="1325">
        <v>0</v>
      </c>
      <c r="N18" s="1325">
        <v>0</v>
      </c>
      <c r="O18" s="1325">
        <v>0</v>
      </c>
      <c r="P18" s="1325">
        <v>0</v>
      </c>
      <c r="Q18" s="1325">
        <v>0</v>
      </c>
      <c r="R18" s="1325">
        <v>0</v>
      </c>
      <c r="S18" s="1325">
        <v>0</v>
      </c>
      <c r="T18" s="1325">
        <v>0</v>
      </c>
      <c r="U18" s="1325">
        <v>0</v>
      </c>
      <c r="V18" s="1325">
        <v>0</v>
      </c>
      <c r="W18" s="1325">
        <v>0</v>
      </c>
      <c r="X18" s="1326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289" t="s">
        <v>749</v>
      </c>
      <c r="F23" s="1290" t="s">
        <v>750</v>
      </c>
      <c r="G23" s="1290" t="s">
        <v>751</v>
      </c>
      <c r="H23" s="1290" t="s">
        <v>752</v>
      </c>
      <c r="I23" s="1290" t="s">
        <v>753</v>
      </c>
      <c r="J23" s="1290" t="s">
        <v>754</v>
      </c>
      <c r="K23" s="1290" t="s">
        <v>755</v>
      </c>
      <c r="L23" s="1290"/>
      <c r="M23" s="1290"/>
      <c r="N23" s="1290"/>
      <c r="O23" s="1290"/>
      <c r="P23" s="1290"/>
      <c r="Q23" s="1290"/>
      <c r="R23" s="1290"/>
      <c r="S23" s="1290"/>
      <c r="T23" s="1290"/>
      <c r="U23" s="1290"/>
      <c r="V23" s="1290"/>
      <c r="W23" s="1290"/>
      <c r="X23" s="129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299">
        <v>2</v>
      </c>
      <c r="F24" s="1300">
        <v>5</v>
      </c>
      <c r="G24" s="1293">
        <v>9</v>
      </c>
      <c r="H24" s="1293">
        <v>3</v>
      </c>
      <c r="I24" s="1294">
        <v>24</v>
      </c>
      <c r="J24" s="1294">
        <v>10</v>
      </c>
      <c r="K24" s="1293">
        <v>53</v>
      </c>
      <c r="L24" s="1293"/>
      <c r="M24" s="1293"/>
      <c r="N24" s="1293"/>
      <c r="O24" s="1293"/>
      <c r="P24" s="1293"/>
      <c r="Q24" s="1293"/>
      <c r="R24" s="1293"/>
      <c r="S24" s="1293"/>
      <c r="T24" s="1293"/>
      <c r="U24" s="1293"/>
      <c r="V24" s="1293"/>
      <c r="W24" s="1293"/>
      <c r="X24" s="1295"/>
      <c r="AA24" s="256">
        <f>IF(E24=D21,0,1)</f>
        <v>0</v>
      </c>
    </row>
    <row r="25" spans="2:28" x14ac:dyDescent="0.25">
      <c r="E25" s="1292" t="s">
        <v>581</v>
      </c>
      <c r="F25" s="1293" t="s">
        <v>63</v>
      </c>
      <c r="G25" s="1293" t="s">
        <v>756</v>
      </c>
      <c r="H25" s="1293" t="s">
        <v>757</v>
      </c>
      <c r="I25" s="1294" t="s">
        <v>66</v>
      </c>
      <c r="J25" s="1294" t="s">
        <v>67</v>
      </c>
      <c r="K25" s="1293" t="s">
        <v>68</v>
      </c>
      <c r="L25" s="1293" t="s">
        <v>69</v>
      </c>
      <c r="M25" s="1293" t="s">
        <v>22</v>
      </c>
      <c r="N25" s="1293" t="s">
        <v>758</v>
      </c>
      <c r="O25" s="1293" t="s">
        <v>759</v>
      </c>
      <c r="P25" s="1293" t="s">
        <v>760</v>
      </c>
      <c r="Q25" s="1293" t="s">
        <v>761</v>
      </c>
      <c r="R25" s="1293" t="s">
        <v>762</v>
      </c>
      <c r="S25" s="1293" t="s">
        <v>763</v>
      </c>
      <c r="T25" s="1293" t="s">
        <v>764</v>
      </c>
      <c r="U25" s="1293" t="s">
        <v>765</v>
      </c>
      <c r="V25" s="1293" t="s">
        <v>766</v>
      </c>
      <c r="W25" s="1293" t="s">
        <v>767</v>
      </c>
      <c r="X25" s="1295" t="s">
        <v>768</v>
      </c>
    </row>
    <row r="26" spans="2:28" x14ac:dyDescent="0.25">
      <c r="B26" s="256">
        <f t="shared" ref="B26:B35" ca="1" si="6">Y26</f>
        <v>38</v>
      </c>
      <c r="C26" s="256">
        <f ca="1">Y26</f>
        <v>38</v>
      </c>
      <c r="E26" s="1292">
        <v>1</v>
      </c>
      <c r="F26" s="1293" t="s">
        <v>682</v>
      </c>
      <c r="G26" s="1293" t="s">
        <v>769</v>
      </c>
      <c r="H26" s="1301">
        <v>19.7</v>
      </c>
      <c r="I26" s="1293">
        <v>4</v>
      </c>
      <c r="J26" s="1293">
        <v>1</v>
      </c>
      <c r="K26" s="1293">
        <v>0</v>
      </c>
      <c r="L26" s="1293">
        <v>1</v>
      </c>
      <c r="M26" s="1293">
        <v>1</v>
      </c>
      <c r="N26" s="1293">
        <v>2</v>
      </c>
      <c r="O26" s="1293">
        <v>0</v>
      </c>
      <c r="P26" s="1293">
        <v>40</v>
      </c>
      <c r="Q26" s="1293">
        <v>0</v>
      </c>
      <c r="R26" s="1293">
        <v>10</v>
      </c>
      <c r="S26" s="1293">
        <v>0</v>
      </c>
      <c r="T26" s="1293">
        <v>0</v>
      </c>
      <c r="U26" s="1293">
        <v>20</v>
      </c>
      <c r="V26" s="1293">
        <v>0</v>
      </c>
      <c r="W26" s="1293">
        <v>28</v>
      </c>
      <c r="X26" s="1295">
        <v>0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36</v>
      </c>
      <c r="C27" s="256">
        <f t="shared" ref="C27:C33" ca="1" si="9">Y27</f>
        <v>36</v>
      </c>
      <c r="E27" s="1292">
        <v>2</v>
      </c>
      <c r="F27" s="1293" t="s">
        <v>791</v>
      </c>
      <c r="G27" s="1293" t="s">
        <v>770</v>
      </c>
      <c r="H27" s="1301">
        <v>20.309999999999999</v>
      </c>
      <c r="I27" s="1293">
        <v>6</v>
      </c>
      <c r="J27" s="1293">
        <v>0</v>
      </c>
      <c r="K27" s="1293">
        <v>0</v>
      </c>
      <c r="L27" s="1293">
        <v>2</v>
      </c>
      <c r="M27" s="1293">
        <v>1</v>
      </c>
      <c r="N27" s="1293">
        <v>16</v>
      </c>
      <c r="O27" s="1293">
        <v>40</v>
      </c>
      <c r="P27" s="1293">
        <v>12</v>
      </c>
      <c r="Q27" s="1293">
        <v>50</v>
      </c>
      <c r="R27" s="1293">
        <v>0</v>
      </c>
      <c r="S27" s="1293">
        <v>0</v>
      </c>
      <c r="T27" s="1293">
        <v>27</v>
      </c>
      <c r="U27" s="1293">
        <v>24</v>
      </c>
      <c r="V27" s="1293">
        <v>23</v>
      </c>
      <c r="W27" s="1293">
        <v>0</v>
      </c>
      <c r="X27" s="1295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1292">
        <v>3</v>
      </c>
      <c r="F28" s="1293" t="s">
        <v>821</v>
      </c>
      <c r="G28" s="1293" t="s">
        <v>769</v>
      </c>
      <c r="H28" s="1301">
        <v>24.32</v>
      </c>
      <c r="I28" s="1293">
        <v>5</v>
      </c>
      <c r="J28" s="1293">
        <v>3</v>
      </c>
      <c r="K28" s="1293">
        <v>0</v>
      </c>
      <c r="L28" s="1293">
        <v>0</v>
      </c>
      <c r="M28" s="1293">
        <v>1</v>
      </c>
      <c r="N28" s="1293">
        <v>0</v>
      </c>
      <c r="O28" s="1293">
        <v>0</v>
      </c>
      <c r="P28" s="1293">
        <v>20</v>
      </c>
      <c r="Q28" s="1293">
        <v>0</v>
      </c>
      <c r="R28" s="1293">
        <v>100</v>
      </c>
      <c r="S28" s="1293">
        <v>0</v>
      </c>
      <c r="T28" s="1293">
        <v>0</v>
      </c>
      <c r="U28" s="1293">
        <v>24</v>
      </c>
      <c r="V28" s="1293">
        <v>0</v>
      </c>
      <c r="W28" s="1293">
        <v>21</v>
      </c>
      <c r="X28" s="1295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292">
        <v>4</v>
      </c>
      <c r="F29" s="1293" t="s">
        <v>788</v>
      </c>
      <c r="G29" s="1293" t="s">
        <v>769</v>
      </c>
      <c r="H29" s="1301">
        <v>19.86</v>
      </c>
      <c r="I29" s="1293">
        <v>2</v>
      </c>
      <c r="J29" s="1293">
        <v>2</v>
      </c>
      <c r="K29" s="1293">
        <v>0</v>
      </c>
      <c r="L29" s="1293">
        <v>0</v>
      </c>
      <c r="M29" s="1293">
        <v>1</v>
      </c>
      <c r="N29" s="1293">
        <v>0</v>
      </c>
      <c r="O29" s="1293">
        <v>20</v>
      </c>
      <c r="P29" s="1293">
        <v>0</v>
      </c>
      <c r="Q29" s="1293">
        <v>0</v>
      </c>
      <c r="R29" s="1293">
        <v>0</v>
      </c>
      <c r="S29" s="1293">
        <v>0</v>
      </c>
      <c r="T29" s="1293">
        <v>24</v>
      </c>
      <c r="U29" s="1293">
        <v>0</v>
      </c>
      <c r="V29" s="1293">
        <v>0</v>
      </c>
      <c r="W29" s="1293">
        <v>0</v>
      </c>
      <c r="X29" s="1295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292">
        <v>5</v>
      </c>
      <c r="F30" s="1293" t="s">
        <v>789</v>
      </c>
      <c r="G30" s="1293" t="s">
        <v>770</v>
      </c>
      <c r="H30" s="1301">
        <v>19.52</v>
      </c>
      <c r="I30" s="1293">
        <v>5</v>
      </c>
      <c r="J30" s="1293">
        <v>0</v>
      </c>
      <c r="K30" s="1293">
        <v>0</v>
      </c>
      <c r="L30" s="1293">
        <v>2</v>
      </c>
      <c r="M30" s="1293">
        <v>1</v>
      </c>
      <c r="N30" s="1293">
        <v>16</v>
      </c>
      <c r="O30" s="1293">
        <v>4</v>
      </c>
      <c r="P30" s="1293">
        <v>8</v>
      </c>
      <c r="Q30" s="1293">
        <v>20</v>
      </c>
      <c r="R30" s="1293">
        <v>0</v>
      </c>
      <c r="S30" s="1293">
        <v>0</v>
      </c>
      <c r="T30" s="1293">
        <v>30</v>
      </c>
      <c r="U30" s="1293">
        <v>22</v>
      </c>
      <c r="V30" s="1293">
        <v>25</v>
      </c>
      <c r="W30" s="1293">
        <v>0</v>
      </c>
      <c r="X30" s="1295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28</v>
      </c>
      <c r="C31" s="256">
        <f t="shared" ca="1" si="9"/>
        <v>28</v>
      </c>
      <c r="E31" s="1292">
        <v>6</v>
      </c>
      <c r="F31" s="1293" t="s">
        <v>622</v>
      </c>
      <c r="G31" s="1293" t="s">
        <v>770</v>
      </c>
      <c r="H31" s="1301">
        <v>24.24</v>
      </c>
      <c r="I31" s="1293">
        <v>3</v>
      </c>
      <c r="J31" s="1293">
        <v>0</v>
      </c>
      <c r="K31" s="1293">
        <v>0</v>
      </c>
      <c r="L31" s="1293">
        <v>1</v>
      </c>
      <c r="M31" s="1293">
        <v>1</v>
      </c>
      <c r="N31" s="1293">
        <v>0</v>
      </c>
      <c r="O31" s="1293">
        <v>32</v>
      </c>
      <c r="P31" s="1293">
        <v>40</v>
      </c>
      <c r="Q31" s="1293">
        <v>8</v>
      </c>
      <c r="R31" s="1293">
        <v>0</v>
      </c>
      <c r="S31" s="1293">
        <v>0</v>
      </c>
      <c r="T31" s="1293">
        <v>22</v>
      </c>
      <c r="U31" s="1293">
        <v>16</v>
      </c>
      <c r="V31" s="1293">
        <v>24</v>
      </c>
      <c r="W31" s="1293">
        <v>0</v>
      </c>
      <c r="X31" s="1295">
        <v>0</v>
      </c>
      <c r="Y31" s="256">
        <f t="shared" ca="1" si="7"/>
        <v>28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292">
        <v>7</v>
      </c>
      <c r="F32" s="1293" t="s">
        <v>729</v>
      </c>
      <c r="G32" s="1293" t="s">
        <v>770</v>
      </c>
      <c r="H32" s="1301">
        <v>18.52</v>
      </c>
      <c r="I32" s="1293">
        <v>7</v>
      </c>
      <c r="J32" s="1293">
        <v>0</v>
      </c>
      <c r="K32" s="1293">
        <v>0</v>
      </c>
      <c r="L32" s="1293">
        <v>1</v>
      </c>
      <c r="M32" s="1293">
        <v>1</v>
      </c>
      <c r="N32" s="1293">
        <v>0</v>
      </c>
      <c r="O32" s="1293">
        <v>48</v>
      </c>
      <c r="P32" s="1293">
        <v>20</v>
      </c>
      <c r="Q32" s="1293">
        <v>0</v>
      </c>
      <c r="R32" s="1293">
        <v>38</v>
      </c>
      <c r="S32" s="1293">
        <v>0</v>
      </c>
      <c r="T32" s="1293">
        <v>27</v>
      </c>
      <c r="U32" s="1293">
        <v>27</v>
      </c>
      <c r="V32" s="1293">
        <v>0</v>
      </c>
      <c r="W32" s="1293">
        <v>30</v>
      </c>
      <c r="X32" s="1295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292">
        <v>8</v>
      </c>
      <c r="F33" s="1293" t="s">
        <v>611</v>
      </c>
      <c r="G33" s="1293" t="s">
        <v>770</v>
      </c>
      <c r="H33" s="1301">
        <v>22.1</v>
      </c>
      <c r="I33" s="1293">
        <v>5</v>
      </c>
      <c r="J33" s="1293">
        <v>2</v>
      </c>
      <c r="K33" s="1293">
        <v>0</v>
      </c>
      <c r="L33" s="1293">
        <v>2</v>
      </c>
      <c r="M33" s="1293">
        <v>1</v>
      </c>
      <c r="N33" s="1293">
        <v>40</v>
      </c>
      <c r="O33" s="1293">
        <v>32</v>
      </c>
      <c r="P33" s="1293">
        <v>20</v>
      </c>
      <c r="Q33" s="1293">
        <v>63</v>
      </c>
      <c r="R33" s="1293">
        <v>0</v>
      </c>
      <c r="S33" s="1293">
        <v>0</v>
      </c>
      <c r="T33" s="1293">
        <v>19</v>
      </c>
      <c r="U33" s="1293">
        <v>22</v>
      </c>
      <c r="V33" s="1293">
        <v>27</v>
      </c>
      <c r="W33" s="1293">
        <v>0</v>
      </c>
      <c r="X33" s="1295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292">
        <v>9</v>
      </c>
      <c r="F34" s="1293" t="s">
        <v>1</v>
      </c>
      <c r="G34" s="1293"/>
      <c r="H34" s="1301"/>
      <c r="I34" s="1293">
        <v>0</v>
      </c>
      <c r="J34" s="1293">
        <v>0</v>
      </c>
      <c r="K34" s="1293">
        <v>0</v>
      </c>
      <c r="L34" s="1293">
        <v>0</v>
      </c>
      <c r="M34" s="1293">
        <v>0</v>
      </c>
      <c r="N34" s="1293">
        <v>0</v>
      </c>
      <c r="O34" s="1293">
        <v>0</v>
      </c>
      <c r="P34" s="1293">
        <v>0</v>
      </c>
      <c r="Q34" s="1293">
        <v>0</v>
      </c>
      <c r="R34" s="1293">
        <v>0</v>
      </c>
      <c r="S34" s="1293">
        <v>0</v>
      </c>
      <c r="T34" s="1293">
        <v>0</v>
      </c>
      <c r="U34" s="1293">
        <v>0</v>
      </c>
      <c r="V34" s="1293">
        <v>0</v>
      </c>
      <c r="W34" s="1293">
        <v>0</v>
      </c>
      <c r="X34" s="1295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296">
        <v>10</v>
      </c>
      <c r="F35" s="1297" t="s">
        <v>1</v>
      </c>
      <c r="G35" s="1297"/>
      <c r="H35" s="1302"/>
      <c r="I35" s="1297">
        <v>0</v>
      </c>
      <c r="J35" s="1297">
        <v>0</v>
      </c>
      <c r="K35" s="1297">
        <v>0</v>
      </c>
      <c r="L35" s="1297">
        <v>0</v>
      </c>
      <c r="M35" s="1297">
        <v>0</v>
      </c>
      <c r="N35" s="1297">
        <v>0</v>
      </c>
      <c r="O35" s="1297">
        <v>0</v>
      </c>
      <c r="P35" s="1297">
        <v>0</v>
      </c>
      <c r="Q35" s="1297">
        <v>0</v>
      </c>
      <c r="R35" s="1297">
        <v>0</v>
      </c>
      <c r="S35" s="1297">
        <v>0</v>
      </c>
      <c r="T35" s="1297">
        <v>0</v>
      </c>
      <c r="U35" s="1297">
        <v>0</v>
      </c>
      <c r="V35" s="1297">
        <v>0</v>
      </c>
      <c r="W35" s="1297">
        <v>0</v>
      </c>
      <c r="X35" s="129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359" t="s">
        <v>749</v>
      </c>
      <c r="F40" s="1360" t="s">
        <v>750</v>
      </c>
      <c r="G40" s="1360" t="s">
        <v>751</v>
      </c>
      <c r="H40" s="1360" t="s">
        <v>752</v>
      </c>
      <c r="I40" s="1360" t="s">
        <v>753</v>
      </c>
      <c r="J40" s="1360" t="s">
        <v>754</v>
      </c>
      <c r="K40" s="1360" t="s">
        <v>755</v>
      </c>
      <c r="L40" s="1360"/>
      <c r="M40" s="1360"/>
      <c r="N40" s="1360"/>
      <c r="O40" s="1360"/>
      <c r="P40" s="1360"/>
      <c r="Q40" s="1360"/>
      <c r="R40" s="1360"/>
      <c r="S40" s="1360"/>
      <c r="T40" s="1360"/>
      <c r="U40" s="1360"/>
      <c r="V40" s="1360"/>
      <c r="W40" s="1360"/>
      <c r="X40" s="136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69">
        <v>3</v>
      </c>
      <c r="F41" s="1370">
        <v>1</v>
      </c>
      <c r="G41" s="1363">
        <v>4</v>
      </c>
      <c r="H41" s="1363">
        <v>8</v>
      </c>
      <c r="I41" s="1364">
        <v>15</v>
      </c>
      <c r="J41" s="1364">
        <v>20</v>
      </c>
      <c r="K41" s="1363">
        <v>59</v>
      </c>
      <c r="L41" s="1363"/>
      <c r="M41" s="1363"/>
      <c r="N41" s="1363"/>
      <c r="O41" s="1363"/>
      <c r="P41" s="1363"/>
      <c r="Q41" s="1363"/>
      <c r="R41" s="1363"/>
      <c r="S41" s="1363"/>
      <c r="T41" s="1363"/>
      <c r="U41" s="1363"/>
      <c r="V41" s="1363"/>
      <c r="W41" s="1363"/>
      <c r="X41" s="1365"/>
      <c r="AA41" s="256">
        <f>IF(E41=D38,0,1)</f>
        <v>0</v>
      </c>
    </row>
    <row r="42" spans="2:28" x14ac:dyDescent="0.25">
      <c r="E42" s="1362" t="s">
        <v>581</v>
      </c>
      <c r="F42" s="1363" t="s">
        <v>63</v>
      </c>
      <c r="G42" s="1363" t="s">
        <v>756</v>
      </c>
      <c r="H42" s="1363" t="s">
        <v>757</v>
      </c>
      <c r="I42" s="1364" t="s">
        <v>66</v>
      </c>
      <c r="J42" s="1364" t="s">
        <v>67</v>
      </c>
      <c r="K42" s="1363" t="s">
        <v>68</v>
      </c>
      <c r="L42" s="1363" t="s">
        <v>69</v>
      </c>
      <c r="M42" s="1363" t="s">
        <v>22</v>
      </c>
      <c r="N42" s="1363" t="s">
        <v>758</v>
      </c>
      <c r="O42" s="1363" t="s">
        <v>759</v>
      </c>
      <c r="P42" s="1363" t="s">
        <v>760</v>
      </c>
      <c r="Q42" s="1363" t="s">
        <v>761</v>
      </c>
      <c r="R42" s="1363" t="s">
        <v>762</v>
      </c>
      <c r="S42" s="1363" t="s">
        <v>763</v>
      </c>
      <c r="T42" s="1363" t="s">
        <v>764</v>
      </c>
      <c r="U42" s="1363" t="s">
        <v>765</v>
      </c>
      <c r="V42" s="1363" t="s">
        <v>766</v>
      </c>
      <c r="W42" s="1363" t="s">
        <v>767</v>
      </c>
      <c r="X42" s="1365" t="s">
        <v>768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1362">
        <v>1</v>
      </c>
      <c r="F43" s="1363" t="s">
        <v>585</v>
      </c>
      <c r="G43" s="1363" t="s">
        <v>770</v>
      </c>
      <c r="H43" s="1371">
        <v>24</v>
      </c>
      <c r="I43" s="1363">
        <v>5</v>
      </c>
      <c r="J43" s="1363">
        <v>2</v>
      </c>
      <c r="K43" s="1363">
        <v>0</v>
      </c>
      <c r="L43" s="1363">
        <v>1</v>
      </c>
      <c r="M43" s="1363">
        <v>1</v>
      </c>
      <c r="N43" s="1363">
        <v>0</v>
      </c>
      <c r="O43" s="1363">
        <v>10</v>
      </c>
      <c r="P43" s="1363">
        <v>0</v>
      </c>
      <c r="Q43" s="1363">
        <v>20</v>
      </c>
      <c r="R43" s="1363">
        <v>40</v>
      </c>
      <c r="S43" s="1363">
        <v>0</v>
      </c>
      <c r="T43" s="1363">
        <v>22</v>
      </c>
      <c r="U43" s="1363">
        <v>0</v>
      </c>
      <c r="V43" s="1363">
        <v>19</v>
      </c>
      <c r="W43" s="1363">
        <v>22</v>
      </c>
      <c r="X43" s="1365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1362">
        <v>2</v>
      </c>
      <c r="F44" s="1363" t="s">
        <v>633</v>
      </c>
      <c r="G44" s="1363" t="s">
        <v>769</v>
      </c>
      <c r="H44" s="1371">
        <v>20.03</v>
      </c>
      <c r="I44" s="1363">
        <v>3</v>
      </c>
      <c r="J44" s="1363">
        <v>1</v>
      </c>
      <c r="K44" s="1363">
        <v>0</v>
      </c>
      <c r="L44" s="1363">
        <v>1</v>
      </c>
      <c r="M44" s="1363">
        <v>1</v>
      </c>
      <c r="N44" s="1363">
        <v>116</v>
      </c>
      <c r="O44" s="1363">
        <v>0</v>
      </c>
      <c r="P44" s="1363">
        <v>68</v>
      </c>
      <c r="Q44" s="1363">
        <v>0</v>
      </c>
      <c r="R44" s="1363">
        <v>10</v>
      </c>
      <c r="S44" s="1363">
        <v>0</v>
      </c>
      <c r="T44" s="1363">
        <v>0</v>
      </c>
      <c r="U44" s="1363">
        <v>24</v>
      </c>
      <c r="V44" s="1363">
        <v>0</v>
      </c>
      <c r="W44" s="1363">
        <v>27</v>
      </c>
      <c r="X44" s="136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362">
        <v>3</v>
      </c>
      <c r="F45" s="1363" t="s">
        <v>583</v>
      </c>
      <c r="G45" s="1363" t="s">
        <v>770</v>
      </c>
      <c r="H45" s="1371">
        <v>18.79</v>
      </c>
      <c r="I45" s="1363">
        <v>6</v>
      </c>
      <c r="J45" s="1363">
        <v>2</v>
      </c>
      <c r="K45" s="1363">
        <v>0</v>
      </c>
      <c r="L45" s="1363">
        <v>1</v>
      </c>
      <c r="M45" s="1363">
        <v>1</v>
      </c>
      <c r="N45" s="1363">
        <v>0</v>
      </c>
      <c r="O45" s="1363">
        <v>116</v>
      </c>
      <c r="P45" s="1363">
        <v>22</v>
      </c>
      <c r="Q45" s="1363">
        <v>2</v>
      </c>
      <c r="R45" s="1363">
        <v>0</v>
      </c>
      <c r="S45" s="1363">
        <v>0</v>
      </c>
      <c r="T45" s="1363">
        <v>15</v>
      </c>
      <c r="U45" s="1363">
        <v>28</v>
      </c>
      <c r="V45" s="1363">
        <v>37</v>
      </c>
      <c r="W45" s="1363">
        <v>0</v>
      </c>
      <c r="X45" s="1365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362">
        <v>4</v>
      </c>
      <c r="F46" s="1363" t="s">
        <v>792</v>
      </c>
      <c r="G46" s="1363" t="s">
        <v>769</v>
      </c>
      <c r="H46" s="1371">
        <v>22.39</v>
      </c>
      <c r="I46" s="1363">
        <v>3</v>
      </c>
      <c r="J46" s="1363">
        <v>3</v>
      </c>
      <c r="K46" s="1363">
        <v>0</v>
      </c>
      <c r="L46" s="1363">
        <v>0</v>
      </c>
      <c r="M46" s="1363">
        <v>1</v>
      </c>
      <c r="N46" s="1363">
        <v>0</v>
      </c>
      <c r="O46" s="1363">
        <v>20</v>
      </c>
      <c r="P46" s="1363">
        <v>0</v>
      </c>
      <c r="Q46" s="1363">
        <v>0</v>
      </c>
      <c r="R46" s="1363">
        <v>0</v>
      </c>
      <c r="S46" s="1363">
        <v>0</v>
      </c>
      <c r="T46" s="1363">
        <v>23</v>
      </c>
      <c r="U46" s="1363">
        <v>0</v>
      </c>
      <c r="V46" s="1363">
        <v>0</v>
      </c>
      <c r="W46" s="1363">
        <v>0</v>
      </c>
      <c r="X46" s="1365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362">
        <v>5</v>
      </c>
      <c r="F47" s="1363" t="s">
        <v>584</v>
      </c>
      <c r="G47" s="1363" t="s">
        <v>769</v>
      </c>
      <c r="H47" s="1371">
        <v>24.18</v>
      </c>
      <c r="I47" s="1363">
        <v>5</v>
      </c>
      <c r="J47" s="1363">
        <v>1</v>
      </c>
      <c r="K47" s="1363">
        <v>0</v>
      </c>
      <c r="L47" s="1363">
        <v>0</v>
      </c>
      <c r="M47" s="1363">
        <v>1</v>
      </c>
      <c r="N47" s="1363">
        <v>0</v>
      </c>
      <c r="O47" s="1363">
        <v>0</v>
      </c>
      <c r="P47" s="1363">
        <v>0</v>
      </c>
      <c r="Q47" s="1363">
        <v>0</v>
      </c>
      <c r="R47" s="1363">
        <v>0</v>
      </c>
      <c r="S47" s="1363">
        <v>0</v>
      </c>
      <c r="T47" s="1363">
        <v>0</v>
      </c>
      <c r="U47" s="1363">
        <v>0</v>
      </c>
      <c r="V47" s="1363">
        <v>0</v>
      </c>
      <c r="W47" s="1363">
        <v>0</v>
      </c>
      <c r="X47" s="1365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362">
        <v>6</v>
      </c>
      <c r="F48" s="1363" t="s">
        <v>794</v>
      </c>
      <c r="G48" s="1363" t="s">
        <v>770</v>
      </c>
      <c r="H48" s="1371">
        <v>24.91</v>
      </c>
      <c r="I48" s="1363">
        <v>7</v>
      </c>
      <c r="J48" s="1363">
        <v>1</v>
      </c>
      <c r="K48" s="1363">
        <v>0</v>
      </c>
      <c r="L48" s="1363">
        <v>1</v>
      </c>
      <c r="M48" s="1363">
        <v>1</v>
      </c>
      <c r="N48" s="1363">
        <v>0</v>
      </c>
      <c r="O48" s="1363">
        <v>117</v>
      </c>
      <c r="P48" s="1363">
        <v>20</v>
      </c>
      <c r="Q48" s="1363">
        <v>0</v>
      </c>
      <c r="R48" s="1363">
        <v>80</v>
      </c>
      <c r="S48" s="1363">
        <v>0</v>
      </c>
      <c r="T48" s="1363">
        <v>18</v>
      </c>
      <c r="U48" s="1363">
        <v>24</v>
      </c>
      <c r="V48" s="1363">
        <v>0</v>
      </c>
      <c r="W48" s="1363">
        <v>18</v>
      </c>
      <c r="X48" s="136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362">
        <v>7</v>
      </c>
      <c r="F49" s="1363" t="s">
        <v>822</v>
      </c>
      <c r="G49" s="1363" t="s">
        <v>769</v>
      </c>
      <c r="H49" s="1371">
        <v>19.03</v>
      </c>
      <c r="I49" s="1363">
        <v>4</v>
      </c>
      <c r="J49" s="1363">
        <v>0</v>
      </c>
      <c r="K49" s="1363">
        <v>0</v>
      </c>
      <c r="L49" s="1363">
        <v>0</v>
      </c>
      <c r="M49" s="1363">
        <v>1</v>
      </c>
      <c r="N49" s="1363">
        <v>0</v>
      </c>
      <c r="O49" s="1363">
        <v>0</v>
      </c>
      <c r="P49" s="1363">
        <v>0</v>
      </c>
      <c r="Q49" s="1363">
        <v>0</v>
      </c>
      <c r="R49" s="1363">
        <v>0</v>
      </c>
      <c r="S49" s="1363">
        <v>0</v>
      </c>
      <c r="T49" s="1363">
        <v>0</v>
      </c>
      <c r="U49" s="1363">
        <v>0</v>
      </c>
      <c r="V49" s="1363">
        <v>0</v>
      </c>
      <c r="W49" s="1363">
        <v>0</v>
      </c>
      <c r="X49" s="1365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362">
        <v>8</v>
      </c>
      <c r="F50" s="1363" t="s">
        <v>812</v>
      </c>
      <c r="G50" s="1363" t="s">
        <v>769</v>
      </c>
      <c r="H50" s="1371">
        <v>18.59</v>
      </c>
      <c r="I50" s="1363">
        <v>4</v>
      </c>
      <c r="J50" s="1363">
        <v>1</v>
      </c>
      <c r="K50" s="1363">
        <v>0</v>
      </c>
      <c r="L50" s="1363">
        <v>0</v>
      </c>
      <c r="M50" s="1363">
        <v>1</v>
      </c>
      <c r="N50" s="1363">
        <v>0</v>
      </c>
      <c r="O50" s="1363">
        <v>0</v>
      </c>
      <c r="P50" s="1363">
        <v>20</v>
      </c>
      <c r="Q50" s="1363">
        <v>0</v>
      </c>
      <c r="R50" s="1363">
        <v>44</v>
      </c>
      <c r="S50" s="1363">
        <v>0</v>
      </c>
      <c r="T50" s="1363">
        <v>0</v>
      </c>
      <c r="U50" s="1363">
        <v>22</v>
      </c>
      <c r="V50" s="1363">
        <v>0</v>
      </c>
      <c r="W50" s="1363">
        <v>26</v>
      </c>
      <c r="X50" s="1365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362">
        <v>9</v>
      </c>
      <c r="F51" s="1363" t="s">
        <v>1</v>
      </c>
      <c r="G51" s="1363"/>
      <c r="H51" s="1371"/>
      <c r="I51" s="1363">
        <v>0</v>
      </c>
      <c r="J51" s="1363">
        <v>0</v>
      </c>
      <c r="K51" s="1363">
        <v>0</v>
      </c>
      <c r="L51" s="1363">
        <v>0</v>
      </c>
      <c r="M51" s="1363">
        <v>0</v>
      </c>
      <c r="N51" s="1363">
        <v>0</v>
      </c>
      <c r="O51" s="1363">
        <v>0</v>
      </c>
      <c r="P51" s="1363">
        <v>0</v>
      </c>
      <c r="Q51" s="1363">
        <v>0</v>
      </c>
      <c r="R51" s="1363">
        <v>0</v>
      </c>
      <c r="S51" s="1363">
        <v>0</v>
      </c>
      <c r="T51" s="1363">
        <v>0</v>
      </c>
      <c r="U51" s="1363">
        <v>0</v>
      </c>
      <c r="V51" s="1363">
        <v>0</v>
      </c>
      <c r="W51" s="1363">
        <v>0</v>
      </c>
      <c r="X51" s="136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66">
        <v>10</v>
      </c>
      <c r="F52" s="1367" t="s">
        <v>1</v>
      </c>
      <c r="G52" s="1367"/>
      <c r="H52" s="1372"/>
      <c r="I52" s="1367">
        <v>0</v>
      </c>
      <c r="J52" s="1367">
        <v>0</v>
      </c>
      <c r="K52" s="1367">
        <v>0</v>
      </c>
      <c r="L52" s="1367">
        <v>0</v>
      </c>
      <c r="M52" s="1367">
        <v>0</v>
      </c>
      <c r="N52" s="1367">
        <v>0</v>
      </c>
      <c r="O52" s="1367">
        <v>0</v>
      </c>
      <c r="P52" s="1367">
        <v>0</v>
      </c>
      <c r="Q52" s="1367">
        <v>0</v>
      </c>
      <c r="R52" s="1367">
        <v>0</v>
      </c>
      <c r="S52" s="1367">
        <v>0</v>
      </c>
      <c r="T52" s="1367">
        <v>0</v>
      </c>
      <c r="U52" s="1367">
        <v>0</v>
      </c>
      <c r="V52" s="1367">
        <v>0</v>
      </c>
      <c r="W52" s="1367">
        <v>0</v>
      </c>
      <c r="X52" s="136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303" t="s">
        <v>749</v>
      </c>
      <c r="F57" s="1304" t="s">
        <v>750</v>
      </c>
      <c r="G57" s="1304" t="s">
        <v>751</v>
      </c>
      <c r="H57" s="1304" t="s">
        <v>752</v>
      </c>
      <c r="I57" s="1304" t="s">
        <v>753</v>
      </c>
      <c r="J57" s="1304" t="s">
        <v>754</v>
      </c>
      <c r="K57" s="1304" t="s">
        <v>755</v>
      </c>
      <c r="L57" s="1304"/>
      <c r="M57" s="1304"/>
      <c r="N57" s="1304"/>
      <c r="O57" s="1304"/>
      <c r="P57" s="1304"/>
      <c r="Q57" s="1304"/>
      <c r="R57" s="1304"/>
      <c r="S57" s="1304"/>
      <c r="T57" s="1304"/>
      <c r="U57" s="1304"/>
      <c r="V57" s="1304"/>
      <c r="W57" s="1304"/>
      <c r="X57" s="130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13">
        <v>4</v>
      </c>
      <c r="F58" s="1314">
        <v>8</v>
      </c>
      <c r="G58" s="1307">
        <v>3</v>
      </c>
      <c r="H58" s="1307">
        <v>9</v>
      </c>
      <c r="I58" s="1308">
        <v>11</v>
      </c>
      <c r="J58" s="1308">
        <v>24</v>
      </c>
      <c r="K58" s="1307">
        <v>61</v>
      </c>
      <c r="L58" s="1307"/>
      <c r="M58" s="1307"/>
      <c r="N58" s="1307"/>
      <c r="O58" s="1307"/>
      <c r="P58" s="1307"/>
      <c r="Q58" s="1307"/>
      <c r="R58" s="1307"/>
      <c r="S58" s="1307"/>
      <c r="T58" s="1307"/>
      <c r="U58" s="1307"/>
      <c r="V58" s="1307"/>
      <c r="W58" s="1307"/>
      <c r="X58" s="1309"/>
      <c r="AA58" s="256">
        <f>IF(E58=D55,0,1)</f>
        <v>0</v>
      </c>
    </row>
    <row r="59" spans="2:28" x14ac:dyDescent="0.25">
      <c r="E59" s="1306" t="s">
        <v>581</v>
      </c>
      <c r="F59" s="1307" t="s">
        <v>63</v>
      </c>
      <c r="G59" s="1307" t="s">
        <v>756</v>
      </c>
      <c r="H59" s="1307" t="s">
        <v>757</v>
      </c>
      <c r="I59" s="1308" t="s">
        <v>66</v>
      </c>
      <c r="J59" s="1308" t="s">
        <v>67</v>
      </c>
      <c r="K59" s="1307" t="s">
        <v>68</v>
      </c>
      <c r="L59" s="1307" t="s">
        <v>69</v>
      </c>
      <c r="M59" s="1307" t="s">
        <v>22</v>
      </c>
      <c r="N59" s="1307" t="s">
        <v>758</v>
      </c>
      <c r="O59" s="1307" t="s">
        <v>759</v>
      </c>
      <c r="P59" s="1307" t="s">
        <v>760</v>
      </c>
      <c r="Q59" s="1307" t="s">
        <v>761</v>
      </c>
      <c r="R59" s="1307" t="s">
        <v>762</v>
      </c>
      <c r="S59" s="1307" t="s">
        <v>763</v>
      </c>
      <c r="T59" s="1307" t="s">
        <v>764</v>
      </c>
      <c r="U59" s="1307" t="s">
        <v>765</v>
      </c>
      <c r="V59" s="1307" t="s">
        <v>766</v>
      </c>
      <c r="W59" s="1307" t="s">
        <v>767</v>
      </c>
      <c r="X59" s="1309" t="s">
        <v>768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306">
        <v>1</v>
      </c>
      <c r="F60" s="1307" t="s">
        <v>801</v>
      </c>
      <c r="G60" s="1307" t="s">
        <v>769</v>
      </c>
      <c r="H60" s="1315">
        <v>25.33</v>
      </c>
      <c r="I60" s="1307">
        <v>4</v>
      </c>
      <c r="J60" s="1307">
        <v>2</v>
      </c>
      <c r="K60" s="1307">
        <v>0</v>
      </c>
      <c r="L60" s="1307">
        <v>0</v>
      </c>
      <c r="M60" s="1307">
        <v>1</v>
      </c>
      <c r="N60" s="1307">
        <v>0</v>
      </c>
      <c r="O60" s="1307">
        <v>0</v>
      </c>
      <c r="P60" s="1307">
        <v>77</v>
      </c>
      <c r="Q60" s="1307">
        <v>0</v>
      </c>
      <c r="R60" s="1307">
        <v>0</v>
      </c>
      <c r="S60" s="1307">
        <v>0</v>
      </c>
      <c r="T60" s="1307">
        <v>0</v>
      </c>
      <c r="U60" s="1307">
        <v>18</v>
      </c>
      <c r="V60" s="1307">
        <v>0</v>
      </c>
      <c r="W60" s="1307">
        <v>0</v>
      </c>
      <c r="X60" s="1309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306">
        <v>2</v>
      </c>
      <c r="F61" s="1307" t="s">
        <v>796</v>
      </c>
      <c r="G61" s="1307" t="s">
        <v>769</v>
      </c>
      <c r="H61" s="1315">
        <v>21.04</v>
      </c>
      <c r="I61" s="1307">
        <v>5</v>
      </c>
      <c r="J61" s="1307">
        <v>0</v>
      </c>
      <c r="K61" s="1307">
        <v>0</v>
      </c>
      <c r="L61" s="1307">
        <v>0</v>
      </c>
      <c r="M61" s="1307">
        <v>1</v>
      </c>
      <c r="N61" s="1307">
        <v>0</v>
      </c>
      <c r="O61" s="1307">
        <v>0</v>
      </c>
      <c r="P61" s="1307">
        <v>0</v>
      </c>
      <c r="Q61" s="1307">
        <v>16</v>
      </c>
      <c r="R61" s="1307">
        <v>0</v>
      </c>
      <c r="S61" s="1307">
        <v>0</v>
      </c>
      <c r="T61" s="1307">
        <v>0</v>
      </c>
      <c r="U61" s="1307">
        <v>0</v>
      </c>
      <c r="V61" s="1307">
        <v>22</v>
      </c>
      <c r="W61" s="1307">
        <v>0</v>
      </c>
      <c r="X61" s="1309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306">
        <v>3</v>
      </c>
      <c r="F62" s="1307" t="s">
        <v>730</v>
      </c>
      <c r="G62" s="1307" t="s">
        <v>769</v>
      </c>
      <c r="H62" s="1315">
        <v>19.25</v>
      </c>
      <c r="I62" s="1307">
        <v>2</v>
      </c>
      <c r="J62" s="1307">
        <v>0</v>
      </c>
      <c r="K62" s="1307">
        <v>0</v>
      </c>
      <c r="L62" s="1307">
        <v>0</v>
      </c>
      <c r="M62" s="1307">
        <v>1</v>
      </c>
      <c r="N62" s="1307">
        <v>0</v>
      </c>
      <c r="O62" s="1307">
        <v>0</v>
      </c>
      <c r="P62" s="1307">
        <v>0</v>
      </c>
      <c r="Q62" s="1307">
        <v>0</v>
      </c>
      <c r="R62" s="1307">
        <v>0</v>
      </c>
      <c r="S62" s="1307">
        <v>0</v>
      </c>
      <c r="T62" s="1307">
        <v>0</v>
      </c>
      <c r="U62" s="1307">
        <v>0</v>
      </c>
      <c r="V62" s="1307">
        <v>0</v>
      </c>
      <c r="W62" s="1307">
        <v>0</v>
      </c>
      <c r="X62" s="130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88</v>
      </c>
      <c r="C63" s="256">
        <f t="shared" ca="1" si="21"/>
        <v>88</v>
      </c>
      <c r="E63" s="1306">
        <v>4</v>
      </c>
      <c r="F63" s="1307" t="s">
        <v>830</v>
      </c>
      <c r="G63" s="1307" t="s">
        <v>770</v>
      </c>
      <c r="H63" s="1315">
        <v>23.89</v>
      </c>
      <c r="I63" s="1307">
        <v>8</v>
      </c>
      <c r="J63" s="1307">
        <v>2</v>
      </c>
      <c r="K63" s="1307">
        <v>0</v>
      </c>
      <c r="L63" s="1307">
        <v>2</v>
      </c>
      <c r="M63" s="1307">
        <v>1</v>
      </c>
      <c r="N63" s="1307">
        <v>42</v>
      </c>
      <c r="O63" s="1307">
        <v>0</v>
      </c>
      <c r="P63" s="1307">
        <v>0</v>
      </c>
      <c r="Q63" s="1307">
        <v>40</v>
      </c>
      <c r="R63" s="1307">
        <v>74</v>
      </c>
      <c r="S63" s="1307">
        <v>32</v>
      </c>
      <c r="T63" s="1307">
        <v>0</v>
      </c>
      <c r="U63" s="1307">
        <v>0</v>
      </c>
      <c r="V63" s="1307">
        <v>20</v>
      </c>
      <c r="W63" s="1307">
        <v>20</v>
      </c>
      <c r="X63" s="1309">
        <v>22</v>
      </c>
      <c r="Y63" s="256">
        <f t="shared" ca="1" si="19"/>
        <v>88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306">
        <v>5</v>
      </c>
      <c r="F64" s="1307" t="s">
        <v>799</v>
      </c>
      <c r="G64" s="1307" t="s">
        <v>769</v>
      </c>
      <c r="H64" s="1315">
        <v>21.98</v>
      </c>
      <c r="I64" s="1307">
        <v>3</v>
      </c>
      <c r="J64" s="1307">
        <v>2</v>
      </c>
      <c r="K64" s="1307">
        <v>0</v>
      </c>
      <c r="L64" s="1307">
        <v>0</v>
      </c>
      <c r="M64" s="1307">
        <v>1</v>
      </c>
      <c r="N64" s="1307">
        <v>0</v>
      </c>
      <c r="O64" s="1307">
        <v>0</v>
      </c>
      <c r="P64" s="1307">
        <v>0</v>
      </c>
      <c r="Q64" s="1307">
        <v>0</v>
      </c>
      <c r="R64" s="1307">
        <v>0</v>
      </c>
      <c r="S64" s="1307">
        <v>0</v>
      </c>
      <c r="T64" s="1307">
        <v>0</v>
      </c>
      <c r="U64" s="1307">
        <v>0</v>
      </c>
      <c r="V64" s="1307">
        <v>0</v>
      </c>
      <c r="W64" s="1307">
        <v>0</v>
      </c>
      <c r="X64" s="1309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81</v>
      </c>
      <c r="C65" s="256">
        <f t="shared" ca="1" si="21"/>
        <v>81</v>
      </c>
      <c r="E65" s="1306">
        <v>6</v>
      </c>
      <c r="F65" s="1307" t="s">
        <v>668</v>
      </c>
      <c r="G65" s="1307" t="s">
        <v>769</v>
      </c>
      <c r="H65" s="1315">
        <v>15.83</v>
      </c>
      <c r="I65" s="1307">
        <v>3</v>
      </c>
      <c r="J65" s="1307">
        <v>1</v>
      </c>
      <c r="K65" s="1307">
        <v>0</v>
      </c>
      <c r="L65" s="1307">
        <v>0</v>
      </c>
      <c r="M65" s="1307">
        <v>1</v>
      </c>
      <c r="N65" s="1307">
        <v>0</v>
      </c>
      <c r="O65" s="1307">
        <v>0</v>
      </c>
      <c r="P65" s="1307">
        <v>0</v>
      </c>
      <c r="Q65" s="1307">
        <v>0</v>
      </c>
      <c r="R65" s="1307">
        <v>0</v>
      </c>
      <c r="S65" s="1307">
        <v>0</v>
      </c>
      <c r="T65" s="1307">
        <v>0</v>
      </c>
      <c r="U65" s="1307">
        <v>0</v>
      </c>
      <c r="V65" s="1307">
        <v>0</v>
      </c>
      <c r="W65" s="1307">
        <v>0</v>
      </c>
      <c r="X65" s="1309">
        <v>0</v>
      </c>
      <c r="Y65" s="256">
        <f t="shared" ca="1" si="19"/>
        <v>81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306">
        <v>7</v>
      </c>
      <c r="F66" s="1307" t="s">
        <v>797</v>
      </c>
      <c r="G66" s="1307" t="s">
        <v>769</v>
      </c>
      <c r="H66" s="1315">
        <v>27.53</v>
      </c>
      <c r="I66" s="1307">
        <v>2</v>
      </c>
      <c r="J66" s="1307">
        <v>6</v>
      </c>
      <c r="K66" s="1307">
        <v>0</v>
      </c>
      <c r="L66" s="1307">
        <v>0</v>
      </c>
      <c r="M66" s="1307">
        <v>1</v>
      </c>
      <c r="N66" s="1307">
        <v>0</v>
      </c>
      <c r="O66" s="1307">
        <v>0</v>
      </c>
      <c r="P66" s="1307">
        <v>36</v>
      </c>
      <c r="Q66" s="1307">
        <v>0</v>
      </c>
      <c r="R66" s="1307">
        <v>16</v>
      </c>
      <c r="S66" s="1307">
        <v>0</v>
      </c>
      <c r="T66" s="1307">
        <v>0</v>
      </c>
      <c r="U66" s="1307">
        <v>16</v>
      </c>
      <c r="V66" s="1307">
        <v>0</v>
      </c>
      <c r="W66" s="1307">
        <v>16</v>
      </c>
      <c r="X66" s="1309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306">
        <v>8</v>
      </c>
      <c r="F67" s="1307" t="s">
        <v>808</v>
      </c>
      <c r="G67" s="1307" t="s">
        <v>770</v>
      </c>
      <c r="H67" s="1315">
        <v>21.27</v>
      </c>
      <c r="I67" s="1307">
        <v>4</v>
      </c>
      <c r="J67" s="1307">
        <v>2</v>
      </c>
      <c r="K67" s="1307">
        <v>0</v>
      </c>
      <c r="L67" s="1307">
        <v>1</v>
      </c>
      <c r="M67" s="1307">
        <v>1</v>
      </c>
      <c r="N67" s="1307">
        <v>0</v>
      </c>
      <c r="O67" s="1307">
        <v>0</v>
      </c>
      <c r="P67" s="1307">
        <v>36</v>
      </c>
      <c r="Q67" s="1307">
        <v>47</v>
      </c>
      <c r="R67" s="1307">
        <v>28</v>
      </c>
      <c r="S67" s="1307">
        <v>0</v>
      </c>
      <c r="T67" s="1307">
        <v>0</v>
      </c>
      <c r="U67" s="1307">
        <v>22</v>
      </c>
      <c r="V67" s="1307">
        <v>24</v>
      </c>
      <c r="W67" s="1307">
        <v>27</v>
      </c>
      <c r="X67" s="1309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306">
        <v>9</v>
      </c>
      <c r="F68" s="1307" t="s">
        <v>1</v>
      </c>
      <c r="G68" s="1307"/>
      <c r="H68" s="1315"/>
      <c r="I68" s="1307">
        <v>0</v>
      </c>
      <c r="J68" s="1307">
        <v>0</v>
      </c>
      <c r="K68" s="1307">
        <v>0</v>
      </c>
      <c r="L68" s="1307">
        <v>0</v>
      </c>
      <c r="M68" s="1307">
        <v>0</v>
      </c>
      <c r="N68" s="1307">
        <v>0</v>
      </c>
      <c r="O68" s="1307">
        <v>0</v>
      </c>
      <c r="P68" s="1307">
        <v>0</v>
      </c>
      <c r="Q68" s="1307">
        <v>0</v>
      </c>
      <c r="R68" s="1307">
        <v>0</v>
      </c>
      <c r="S68" s="1307">
        <v>0</v>
      </c>
      <c r="T68" s="1307">
        <v>0</v>
      </c>
      <c r="U68" s="1307">
        <v>0</v>
      </c>
      <c r="V68" s="1307">
        <v>0</v>
      </c>
      <c r="W68" s="1307">
        <v>0</v>
      </c>
      <c r="X68" s="130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10">
        <v>10</v>
      </c>
      <c r="F69" s="1311" t="s">
        <v>1</v>
      </c>
      <c r="G69" s="1311"/>
      <c r="H69" s="1316"/>
      <c r="I69" s="1311">
        <v>0</v>
      </c>
      <c r="J69" s="1311">
        <v>0</v>
      </c>
      <c r="K69" s="1311">
        <v>0</v>
      </c>
      <c r="L69" s="1311">
        <v>0</v>
      </c>
      <c r="M69" s="1311">
        <v>0</v>
      </c>
      <c r="N69" s="1311">
        <v>0</v>
      </c>
      <c r="O69" s="1311">
        <v>0</v>
      </c>
      <c r="P69" s="1311">
        <v>0</v>
      </c>
      <c r="Q69" s="1311">
        <v>0</v>
      </c>
      <c r="R69" s="1311">
        <v>0</v>
      </c>
      <c r="S69" s="1311">
        <v>0</v>
      </c>
      <c r="T69" s="1311">
        <v>0</v>
      </c>
      <c r="U69" s="1311">
        <v>0</v>
      </c>
      <c r="V69" s="1311">
        <v>0</v>
      </c>
      <c r="W69" s="1311">
        <v>0</v>
      </c>
      <c r="X69" s="131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275" t="s">
        <v>749</v>
      </c>
      <c r="F74" s="1276" t="s">
        <v>750</v>
      </c>
      <c r="G74" s="1276" t="s">
        <v>751</v>
      </c>
      <c r="H74" s="1276" t="s">
        <v>752</v>
      </c>
      <c r="I74" s="1276" t="s">
        <v>753</v>
      </c>
      <c r="J74" s="1276" t="s">
        <v>754</v>
      </c>
      <c r="K74" s="1276" t="s">
        <v>755</v>
      </c>
      <c r="L74" s="1276"/>
      <c r="M74" s="1276"/>
      <c r="N74" s="1276"/>
      <c r="O74" s="1276"/>
      <c r="P74" s="1276"/>
      <c r="Q74" s="1276"/>
      <c r="R74" s="1276"/>
      <c r="S74" s="1276"/>
      <c r="T74" s="1276"/>
      <c r="U74" s="1276"/>
      <c r="V74" s="1276"/>
      <c r="W74" s="1276"/>
      <c r="X74" s="127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85">
        <v>5</v>
      </c>
      <c r="F75" s="1286">
        <v>2</v>
      </c>
      <c r="G75" s="1279">
        <v>3</v>
      </c>
      <c r="H75" s="1279">
        <v>9</v>
      </c>
      <c r="I75" s="1280">
        <v>10</v>
      </c>
      <c r="J75" s="1280">
        <v>24</v>
      </c>
      <c r="K75" s="1279">
        <v>44</v>
      </c>
      <c r="L75" s="1279"/>
      <c r="M75" s="1279"/>
      <c r="N75" s="1279"/>
      <c r="O75" s="1279"/>
      <c r="P75" s="1279"/>
      <c r="Q75" s="1279"/>
      <c r="R75" s="1279"/>
      <c r="S75" s="1279"/>
      <c r="T75" s="1279"/>
      <c r="U75" s="1279"/>
      <c r="V75" s="1279"/>
      <c r="W75" s="1279"/>
      <c r="X75" s="1281"/>
      <c r="AA75" s="256">
        <f>IF(E75=D72,0,1)</f>
        <v>0</v>
      </c>
    </row>
    <row r="76" spans="2:28" x14ac:dyDescent="0.25">
      <c r="E76" s="1278" t="s">
        <v>581</v>
      </c>
      <c r="F76" s="1279" t="s">
        <v>63</v>
      </c>
      <c r="G76" s="1279" t="s">
        <v>756</v>
      </c>
      <c r="H76" s="1279" t="s">
        <v>757</v>
      </c>
      <c r="I76" s="1280" t="s">
        <v>66</v>
      </c>
      <c r="J76" s="1280" t="s">
        <v>67</v>
      </c>
      <c r="K76" s="1279" t="s">
        <v>68</v>
      </c>
      <c r="L76" s="1279" t="s">
        <v>69</v>
      </c>
      <c r="M76" s="1279" t="s">
        <v>22</v>
      </c>
      <c r="N76" s="1279" t="s">
        <v>758</v>
      </c>
      <c r="O76" s="1279" t="s">
        <v>759</v>
      </c>
      <c r="P76" s="1279" t="s">
        <v>760</v>
      </c>
      <c r="Q76" s="1279" t="s">
        <v>761</v>
      </c>
      <c r="R76" s="1279" t="s">
        <v>762</v>
      </c>
      <c r="S76" s="1279" t="s">
        <v>763</v>
      </c>
      <c r="T76" s="1279" t="s">
        <v>764</v>
      </c>
      <c r="U76" s="1279" t="s">
        <v>765</v>
      </c>
      <c r="V76" s="1279" t="s">
        <v>766</v>
      </c>
      <c r="W76" s="1279" t="s">
        <v>767</v>
      </c>
      <c r="X76" s="1281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278">
        <v>1</v>
      </c>
      <c r="F77" s="1279" t="s">
        <v>697</v>
      </c>
      <c r="G77" s="1279" t="s">
        <v>770</v>
      </c>
      <c r="H77" s="1287">
        <v>18.3</v>
      </c>
      <c r="I77" s="1279">
        <v>3</v>
      </c>
      <c r="J77" s="1279">
        <v>0</v>
      </c>
      <c r="K77" s="1279">
        <v>0</v>
      </c>
      <c r="L77" s="1279">
        <v>1</v>
      </c>
      <c r="M77" s="1279">
        <v>1</v>
      </c>
      <c r="N77" s="1279">
        <v>0</v>
      </c>
      <c r="O77" s="1279">
        <v>32</v>
      </c>
      <c r="P77" s="1279">
        <v>0</v>
      </c>
      <c r="Q77" s="1279">
        <v>38</v>
      </c>
      <c r="R77" s="1279">
        <v>0</v>
      </c>
      <c r="S77" s="1279">
        <v>20</v>
      </c>
      <c r="T77" s="1279">
        <v>30</v>
      </c>
      <c r="U77" s="1279">
        <v>0</v>
      </c>
      <c r="V77" s="1279">
        <v>25</v>
      </c>
      <c r="W77" s="1279">
        <v>0</v>
      </c>
      <c r="X77" s="1281">
        <v>25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278">
        <v>2</v>
      </c>
      <c r="F78" s="1279" t="s">
        <v>674</v>
      </c>
      <c r="G78" s="1279" t="s">
        <v>769</v>
      </c>
      <c r="H78" s="1287">
        <v>20.86</v>
      </c>
      <c r="I78" s="1279">
        <v>2</v>
      </c>
      <c r="J78" s="1279">
        <v>2</v>
      </c>
      <c r="K78" s="1279">
        <v>0</v>
      </c>
      <c r="L78" s="1279">
        <v>0</v>
      </c>
      <c r="M78" s="1279">
        <v>1</v>
      </c>
      <c r="N78" s="1279">
        <v>0</v>
      </c>
      <c r="O78" s="1279">
        <v>0</v>
      </c>
      <c r="P78" s="1279">
        <v>0</v>
      </c>
      <c r="Q78" s="1279">
        <v>0</v>
      </c>
      <c r="R78" s="1279">
        <v>0</v>
      </c>
      <c r="S78" s="1279">
        <v>0</v>
      </c>
      <c r="T78" s="1279">
        <v>0</v>
      </c>
      <c r="U78" s="1279">
        <v>0</v>
      </c>
      <c r="V78" s="1279">
        <v>0</v>
      </c>
      <c r="W78" s="1279">
        <v>0</v>
      </c>
      <c r="X78" s="1281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78">
        <v>3</v>
      </c>
      <c r="F79" s="1279" t="s">
        <v>711</v>
      </c>
      <c r="G79" s="1279" t="s">
        <v>770</v>
      </c>
      <c r="H79" s="1287">
        <v>25.59</v>
      </c>
      <c r="I79" s="1279">
        <v>3</v>
      </c>
      <c r="J79" s="1279">
        <v>4</v>
      </c>
      <c r="K79" s="1279">
        <v>0</v>
      </c>
      <c r="L79" s="1279">
        <v>1</v>
      </c>
      <c r="M79" s="1279">
        <v>1</v>
      </c>
      <c r="N79" s="1279">
        <v>0</v>
      </c>
      <c r="O79" s="1279">
        <v>40</v>
      </c>
      <c r="P79" s="1279">
        <v>0</v>
      </c>
      <c r="Q79" s="1279">
        <v>73</v>
      </c>
      <c r="R79" s="1279">
        <v>0</v>
      </c>
      <c r="S79" s="1279">
        <v>32</v>
      </c>
      <c r="T79" s="1279">
        <v>23</v>
      </c>
      <c r="U79" s="1279">
        <v>0</v>
      </c>
      <c r="V79" s="1279">
        <v>18</v>
      </c>
      <c r="W79" s="1279">
        <v>0</v>
      </c>
      <c r="X79" s="1281">
        <v>16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278">
        <v>4</v>
      </c>
      <c r="F80" s="1279" t="s">
        <v>701</v>
      </c>
      <c r="G80" s="1279" t="s">
        <v>770</v>
      </c>
      <c r="H80" s="1287">
        <v>22.94</v>
      </c>
      <c r="I80" s="1279">
        <v>6</v>
      </c>
      <c r="J80" s="1279">
        <v>1</v>
      </c>
      <c r="K80" s="1279">
        <v>0</v>
      </c>
      <c r="L80" s="1279">
        <v>1</v>
      </c>
      <c r="M80" s="1279">
        <v>1</v>
      </c>
      <c r="N80" s="1279">
        <v>0</v>
      </c>
      <c r="O80" s="1279">
        <v>0</v>
      </c>
      <c r="P80" s="1279">
        <v>32</v>
      </c>
      <c r="Q80" s="1279">
        <v>40</v>
      </c>
      <c r="R80" s="1279">
        <v>4</v>
      </c>
      <c r="S80" s="1279">
        <v>0</v>
      </c>
      <c r="T80" s="1279">
        <v>0</v>
      </c>
      <c r="U80" s="1279">
        <v>21</v>
      </c>
      <c r="V80" s="1279">
        <v>20</v>
      </c>
      <c r="W80" s="1279">
        <v>25</v>
      </c>
      <c r="X80" s="128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113</v>
      </c>
      <c r="C81" s="256">
        <f t="shared" ca="1" si="27"/>
        <v>113</v>
      </c>
      <c r="E81" s="1278">
        <v>5</v>
      </c>
      <c r="F81" s="1279" t="s">
        <v>828</v>
      </c>
      <c r="G81" s="1279" t="s">
        <v>769</v>
      </c>
      <c r="H81" s="1287">
        <v>18.37</v>
      </c>
      <c r="I81" s="1279">
        <v>3</v>
      </c>
      <c r="J81" s="1279">
        <v>1</v>
      </c>
      <c r="K81" s="1279">
        <v>0</v>
      </c>
      <c r="L81" s="1279">
        <v>0</v>
      </c>
      <c r="M81" s="1279">
        <v>1</v>
      </c>
      <c r="N81" s="1279">
        <v>0</v>
      </c>
      <c r="O81" s="1279">
        <v>0</v>
      </c>
      <c r="P81" s="1279">
        <v>0</v>
      </c>
      <c r="Q81" s="1279">
        <v>0</v>
      </c>
      <c r="R81" s="1279">
        <v>0</v>
      </c>
      <c r="S81" s="1279">
        <v>0</v>
      </c>
      <c r="T81" s="1279">
        <v>0</v>
      </c>
      <c r="U81" s="1279">
        <v>0</v>
      </c>
      <c r="V81" s="1279">
        <v>0</v>
      </c>
      <c r="W81" s="1279">
        <v>0</v>
      </c>
      <c r="X81" s="1281">
        <v>0</v>
      </c>
      <c r="Y81" s="256">
        <f t="shared" ca="1" si="25"/>
        <v>113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114</v>
      </c>
      <c r="C82" s="256">
        <f t="shared" ca="1" si="27"/>
        <v>114</v>
      </c>
      <c r="E82" s="1278">
        <v>6</v>
      </c>
      <c r="F82" s="1279" t="s">
        <v>829</v>
      </c>
      <c r="G82" s="1279" t="s">
        <v>769</v>
      </c>
      <c r="H82" s="1287">
        <v>21.03</v>
      </c>
      <c r="I82" s="1279">
        <v>4</v>
      </c>
      <c r="J82" s="1279">
        <v>1</v>
      </c>
      <c r="K82" s="1279">
        <v>0</v>
      </c>
      <c r="L82" s="1279">
        <v>0</v>
      </c>
      <c r="M82" s="1279">
        <v>1</v>
      </c>
      <c r="N82" s="1279">
        <v>0</v>
      </c>
      <c r="O82" s="1279">
        <v>0</v>
      </c>
      <c r="P82" s="1279">
        <v>0</v>
      </c>
      <c r="Q82" s="1279">
        <v>0</v>
      </c>
      <c r="R82" s="1279">
        <v>0</v>
      </c>
      <c r="S82" s="1279">
        <v>0</v>
      </c>
      <c r="T82" s="1279">
        <v>0</v>
      </c>
      <c r="U82" s="1279">
        <v>0</v>
      </c>
      <c r="V82" s="1279">
        <v>0</v>
      </c>
      <c r="W82" s="1279">
        <v>0</v>
      </c>
      <c r="X82" s="1281">
        <v>0</v>
      </c>
      <c r="Y82" s="256">
        <f t="shared" ca="1" si="25"/>
        <v>114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278">
        <v>7</v>
      </c>
      <c r="F83" s="1279" t="s">
        <v>675</v>
      </c>
      <c r="G83" s="1279" t="s">
        <v>769</v>
      </c>
      <c r="H83" s="1287">
        <v>17.97</v>
      </c>
      <c r="I83" s="1279">
        <v>2</v>
      </c>
      <c r="J83" s="1279">
        <v>0</v>
      </c>
      <c r="K83" s="1279">
        <v>0</v>
      </c>
      <c r="L83" s="1279">
        <v>0</v>
      </c>
      <c r="M83" s="1279">
        <v>1</v>
      </c>
      <c r="N83" s="1279">
        <v>0</v>
      </c>
      <c r="O83" s="1279">
        <v>0</v>
      </c>
      <c r="P83" s="1279">
        <v>0</v>
      </c>
      <c r="Q83" s="1279">
        <v>36</v>
      </c>
      <c r="R83" s="1279">
        <v>0</v>
      </c>
      <c r="S83" s="1279">
        <v>0</v>
      </c>
      <c r="T83" s="1279">
        <v>0</v>
      </c>
      <c r="U83" s="1279">
        <v>0</v>
      </c>
      <c r="V83" s="1279">
        <v>26</v>
      </c>
      <c r="W83" s="1279">
        <v>0</v>
      </c>
      <c r="X83" s="1281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1278">
        <v>8</v>
      </c>
      <c r="F84" s="1279" t="s">
        <v>672</v>
      </c>
      <c r="G84" s="1279" t="s">
        <v>769</v>
      </c>
      <c r="H84" s="1287">
        <v>17.14</v>
      </c>
      <c r="I84" s="1279">
        <v>3</v>
      </c>
      <c r="J84" s="1279">
        <v>0</v>
      </c>
      <c r="K84" s="1279">
        <v>0</v>
      </c>
      <c r="L84" s="1279">
        <v>0</v>
      </c>
      <c r="M84" s="1279">
        <v>1</v>
      </c>
      <c r="N84" s="1279">
        <v>0</v>
      </c>
      <c r="O84" s="1279">
        <v>0</v>
      </c>
      <c r="P84" s="1279">
        <v>0</v>
      </c>
      <c r="Q84" s="1279">
        <v>0</v>
      </c>
      <c r="R84" s="1279">
        <v>0</v>
      </c>
      <c r="S84" s="1279">
        <v>0</v>
      </c>
      <c r="T84" s="1279">
        <v>0</v>
      </c>
      <c r="U84" s="1279">
        <v>0</v>
      </c>
      <c r="V84" s="1279">
        <v>0</v>
      </c>
      <c r="W84" s="1279">
        <v>0</v>
      </c>
      <c r="X84" s="1281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278">
        <v>9</v>
      </c>
      <c r="F85" s="1279" t="s">
        <v>1</v>
      </c>
      <c r="G85" s="1279"/>
      <c r="H85" s="1287"/>
      <c r="I85" s="1279">
        <v>0</v>
      </c>
      <c r="J85" s="1279">
        <v>0</v>
      </c>
      <c r="K85" s="1279">
        <v>0</v>
      </c>
      <c r="L85" s="1279">
        <v>0</v>
      </c>
      <c r="M85" s="1279">
        <v>0</v>
      </c>
      <c r="N85" s="1279">
        <v>0</v>
      </c>
      <c r="O85" s="1279">
        <v>0</v>
      </c>
      <c r="P85" s="1279">
        <v>0</v>
      </c>
      <c r="Q85" s="1279">
        <v>0</v>
      </c>
      <c r="R85" s="1279">
        <v>0</v>
      </c>
      <c r="S85" s="1279">
        <v>0</v>
      </c>
      <c r="T85" s="1279">
        <v>0</v>
      </c>
      <c r="U85" s="1279">
        <v>0</v>
      </c>
      <c r="V85" s="1279">
        <v>0</v>
      </c>
      <c r="W85" s="1279">
        <v>0</v>
      </c>
      <c r="X85" s="128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82">
        <v>10</v>
      </c>
      <c r="F86" s="1283" t="s">
        <v>1</v>
      </c>
      <c r="G86" s="1283"/>
      <c r="H86" s="1288"/>
      <c r="I86" s="1283">
        <v>0</v>
      </c>
      <c r="J86" s="1283">
        <v>0</v>
      </c>
      <c r="K86" s="1283">
        <v>0</v>
      </c>
      <c r="L86" s="1283">
        <v>0</v>
      </c>
      <c r="M86" s="1283">
        <v>0</v>
      </c>
      <c r="N86" s="1283">
        <v>0</v>
      </c>
      <c r="O86" s="1283">
        <v>0</v>
      </c>
      <c r="P86" s="1283">
        <v>0</v>
      </c>
      <c r="Q86" s="1283">
        <v>0</v>
      </c>
      <c r="R86" s="1283">
        <v>0</v>
      </c>
      <c r="S86" s="1283">
        <v>0</v>
      </c>
      <c r="T86" s="1283">
        <v>0</v>
      </c>
      <c r="U86" s="1283">
        <v>0</v>
      </c>
      <c r="V86" s="1283">
        <v>0</v>
      </c>
      <c r="W86" s="1283">
        <v>0</v>
      </c>
      <c r="X86" s="128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261" t="s">
        <v>749</v>
      </c>
      <c r="F91" s="1262" t="s">
        <v>750</v>
      </c>
      <c r="G91" s="1262" t="s">
        <v>751</v>
      </c>
      <c r="H91" s="1262" t="s">
        <v>752</v>
      </c>
      <c r="I91" s="1262" t="s">
        <v>753</v>
      </c>
      <c r="J91" s="1262" t="s">
        <v>754</v>
      </c>
      <c r="K91" s="1262" t="s">
        <v>755</v>
      </c>
      <c r="L91" s="1262"/>
      <c r="M91" s="1262"/>
      <c r="N91" s="1262"/>
      <c r="O91" s="1262"/>
      <c r="P91" s="1262"/>
      <c r="Q91" s="1262"/>
      <c r="R91" s="1262"/>
      <c r="S91" s="1262"/>
      <c r="T91" s="1262"/>
      <c r="U91" s="1262"/>
      <c r="V91" s="1262"/>
      <c r="W91" s="1262"/>
      <c r="X91" s="126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71">
        <v>6</v>
      </c>
      <c r="F92" s="1272">
        <v>10</v>
      </c>
      <c r="G92" s="1265">
        <v>5</v>
      </c>
      <c r="H92" s="1265">
        <v>7</v>
      </c>
      <c r="I92" s="1266">
        <v>15</v>
      </c>
      <c r="J92" s="1266">
        <v>18</v>
      </c>
      <c r="K92" s="1265">
        <v>76</v>
      </c>
      <c r="L92" s="1265"/>
      <c r="M92" s="1265"/>
      <c r="N92" s="1265"/>
      <c r="O92" s="1265"/>
      <c r="P92" s="1265"/>
      <c r="Q92" s="1265"/>
      <c r="R92" s="1265"/>
      <c r="S92" s="1265"/>
      <c r="T92" s="1265"/>
      <c r="U92" s="1265"/>
      <c r="V92" s="1265"/>
      <c r="W92" s="1265"/>
      <c r="X92" s="1267"/>
      <c r="AA92" s="256">
        <f>IF(E92=D89,0,1)</f>
        <v>0</v>
      </c>
    </row>
    <row r="93" spans="2:28" x14ac:dyDescent="0.25">
      <c r="E93" s="1264" t="s">
        <v>581</v>
      </c>
      <c r="F93" s="1265" t="s">
        <v>63</v>
      </c>
      <c r="G93" s="1265" t="s">
        <v>756</v>
      </c>
      <c r="H93" s="1265" t="s">
        <v>757</v>
      </c>
      <c r="I93" s="1266" t="s">
        <v>66</v>
      </c>
      <c r="J93" s="1266" t="s">
        <v>67</v>
      </c>
      <c r="K93" s="1265" t="s">
        <v>68</v>
      </c>
      <c r="L93" s="1265" t="s">
        <v>69</v>
      </c>
      <c r="M93" s="1265" t="s">
        <v>22</v>
      </c>
      <c r="N93" s="1265" t="s">
        <v>758</v>
      </c>
      <c r="O93" s="1265" t="s">
        <v>759</v>
      </c>
      <c r="P93" s="1265" t="s">
        <v>760</v>
      </c>
      <c r="Q93" s="1265" t="s">
        <v>761</v>
      </c>
      <c r="R93" s="1265" t="s">
        <v>762</v>
      </c>
      <c r="S93" s="1265" t="s">
        <v>763</v>
      </c>
      <c r="T93" s="1265" t="s">
        <v>764</v>
      </c>
      <c r="U93" s="1265" t="s">
        <v>765</v>
      </c>
      <c r="V93" s="1265" t="s">
        <v>766</v>
      </c>
      <c r="W93" s="1265" t="s">
        <v>767</v>
      </c>
      <c r="X93" s="1267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1264">
        <v>1</v>
      </c>
      <c r="F94" s="1265" t="s">
        <v>587</v>
      </c>
      <c r="G94" s="1265" t="s">
        <v>770</v>
      </c>
      <c r="H94" s="1273">
        <v>21.01</v>
      </c>
      <c r="I94" s="1265">
        <v>6</v>
      </c>
      <c r="J94" s="1265">
        <v>0</v>
      </c>
      <c r="K94" s="1265">
        <v>1</v>
      </c>
      <c r="L94" s="1265">
        <v>1</v>
      </c>
      <c r="M94" s="1265">
        <v>1</v>
      </c>
      <c r="N94" s="1265">
        <v>0</v>
      </c>
      <c r="O94" s="1265">
        <v>12</v>
      </c>
      <c r="P94" s="1265">
        <v>0</v>
      </c>
      <c r="Q94" s="1265">
        <v>20</v>
      </c>
      <c r="R94" s="1265">
        <v>34</v>
      </c>
      <c r="S94" s="1265">
        <v>0</v>
      </c>
      <c r="T94" s="1265">
        <v>26</v>
      </c>
      <c r="U94" s="1265">
        <v>0</v>
      </c>
      <c r="V94" s="1265">
        <v>22</v>
      </c>
      <c r="W94" s="1265">
        <v>20</v>
      </c>
      <c r="X94" s="1267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264">
        <v>2</v>
      </c>
      <c r="F95" s="1265" t="s">
        <v>590</v>
      </c>
      <c r="G95" s="1265" t="s">
        <v>769</v>
      </c>
      <c r="H95" s="1273">
        <v>17.72</v>
      </c>
      <c r="I95" s="1265">
        <v>3</v>
      </c>
      <c r="J95" s="1265">
        <v>0</v>
      </c>
      <c r="K95" s="1265">
        <v>0</v>
      </c>
      <c r="L95" s="1265">
        <v>0</v>
      </c>
      <c r="M95" s="1265">
        <v>1</v>
      </c>
      <c r="N95" s="1265">
        <v>0</v>
      </c>
      <c r="O95" s="1265">
        <v>0</v>
      </c>
      <c r="P95" s="1265">
        <v>0</v>
      </c>
      <c r="Q95" s="1265">
        <v>0</v>
      </c>
      <c r="R95" s="1265">
        <v>0</v>
      </c>
      <c r="S95" s="1265">
        <v>0</v>
      </c>
      <c r="T95" s="1265">
        <v>0</v>
      </c>
      <c r="U95" s="1265">
        <v>0</v>
      </c>
      <c r="V95" s="1265">
        <v>0</v>
      </c>
      <c r="W95" s="1265">
        <v>0</v>
      </c>
      <c r="X95" s="1267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264">
        <v>3</v>
      </c>
      <c r="F96" s="1265" t="s">
        <v>586</v>
      </c>
      <c r="G96" s="1265" t="s">
        <v>769</v>
      </c>
      <c r="H96" s="1273">
        <v>24.06</v>
      </c>
      <c r="I96" s="1265">
        <v>2</v>
      </c>
      <c r="J96" s="1265">
        <v>2</v>
      </c>
      <c r="K96" s="1265">
        <v>0</v>
      </c>
      <c r="L96" s="1265">
        <v>0</v>
      </c>
      <c r="M96" s="1265">
        <v>1</v>
      </c>
      <c r="N96" s="1265">
        <v>0</v>
      </c>
      <c r="O96" s="1265">
        <v>0</v>
      </c>
      <c r="P96" s="1265">
        <v>0</v>
      </c>
      <c r="Q96" s="1265">
        <v>0</v>
      </c>
      <c r="R96" s="1265">
        <v>0</v>
      </c>
      <c r="S96" s="1265">
        <v>0</v>
      </c>
      <c r="T96" s="1265">
        <v>0</v>
      </c>
      <c r="U96" s="1265">
        <v>0</v>
      </c>
      <c r="V96" s="1265">
        <v>0</v>
      </c>
      <c r="W96" s="1265">
        <v>0</v>
      </c>
      <c r="X96" s="1267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264">
        <v>4</v>
      </c>
      <c r="F97" s="1265" t="s">
        <v>579</v>
      </c>
      <c r="G97" s="1265" t="s">
        <v>770</v>
      </c>
      <c r="H97" s="1273">
        <v>25.18</v>
      </c>
      <c r="I97" s="1265">
        <v>3</v>
      </c>
      <c r="J97" s="1265">
        <v>4</v>
      </c>
      <c r="K97" s="1265">
        <v>0</v>
      </c>
      <c r="L97" s="1265">
        <v>2</v>
      </c>
      <c r="M97" s="1265">
        <v>1</v>
      </c>
      <c r="N97" s="1265">
        <v>8</v>
      </c>
      <c r="O97" s="1265">
        <v>0</v>
      </c>
      <c r="P97" s="1265">
        <v>52</v>
      </c>
      <c r="Q97" s="1265">
        <v>4</v>
      </c>
      <c r="R97" s="1265">
        <v>40</v>
      </c>
      <c r="S97" s="1265">
        <v>0</v>
      </c>
      <c r="T97" s="1265">
        <v>0</v>
      </c>
      <c r="U97" s="1265">
        <v>15</v>
      </c>
      <c r="V97" s="1265">
        <v>24</v>
      </c>
      <c r="W97" s="1265">
        <v>21</v>
      </c>
      <c r="X97" s="1267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264">
        <v>5</v>
      </c>
      <c r="F98" s="1265" t="s">
        <v>693</v>
      </c>
      <c r="G98" s="1265" t="s">
        <v>770</v>
      </c>
      <c r="H98" s="1273">
        <v>25.38</v>
      </c>
      <c r="I98" s="1265">
        <v>3</v>
      </c>
      <c r="J98" s="1265">
        <v>5</v>
      </c>
      <c r="K98" s="1265">
        <v>1</v>
      </c>
      <c r="L98" s="1265">
        <v>1</v>
      </c>
      <c r="M98" s="1265">
        <v>1</v>
      </c>
      <c r="N98" s="1265">
        <v>0</v>
      </c>
      <c r="O98" s="1265">
        <v>40</v>
      </c>
      <c r="P98" s="1265">
        <v>8</v>
      </c>
      <c r="Q98" s="1265">
        <v>0</v>
      </c>
      <c r="R98" s="1265">
        <v>36</v>
      </c>
      <c r="S98" s="1265">
        <v>0</v>
      </c>
      <c r="T98" s="1265">
        <v>20</v>
      </c>
      <c r="U98" s="1265">
        <v>23</v>
      </c>
      <c r="V98" s="1265">
        <v>0</v>
      </c>
      <c r="W98" s="1265">
        <v>17</v>
      </c>
      <c r="X98" s="1267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264">
        <v>6</v>
      </c>
      <c r="F99" s="1265" t="s">
        <v>659</v>
      </c>
      <c r="G99" s="1265" t="s">
        <v>769</v>
      </c>
      <c r="H99" s="1273">
        <v>25.98</v>
      </c>
      <c r="I99" s="1265">
        <v>6</v>
      </c>
      <c r="J99" s="1265">
        <v>1</v>
      </c>
      <c r="K99" s="1265">
        <v>0</v>
      </c>
      <c r="L99" s="1265">
        <v>0</v>
      </c>
      <c r="M99" s="1265">
        <v>1</v>
      </c>
      <c r="N99" s="1265">
        <v>0</v>
      </c>
      <c r="O99" s="1265">
        <v>0</v>
      </c>
      <c r="P99" s="1265">
        <v>0</v>
      </c>
      <c r="Q99" s="1265">
        <v>0</v>
      </c>
      <c r="R99" s="1265">
        <v>0</v>
      </c>
      <c r="S99" s="1265">
        <v>0</v>
      </c>
      <c r="T99" s="1265">
        <v>0</v>
      </c>
      <c r="U99" s="1265">
        <v>0</v>
      </c>
      <c r="V99" s="1265">
        <v>0</v>
      </c>
      <c r="W99" s="1265">
        <v>0</v>
      </c>
      <c r="X99" s="1267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264">
        <v>7</v>
      </c>
      <c r="F100" s="1265" t="s">
        <v>588</v>
      </c>
      <c r="G100" s="1265" t="s">
        <v>770</v>
      </c>
      <c r="H100" s="1273">
        <v>27.83</v>
      </c>
      <c r="I100" s="1265">
        <v>7</v>
      </c>
      <c r="J100" s="1265">
        <v>2</v>
      </c>
      <c r="K100" s="1265">
        <v>0</v>
      </c>
      <c r="L100" s="1265">
        <v>1</v>
      </c>
      <c r="M100" s="1265">
        <v>1</v>
      </c>
      <c r="N100" s="1265">
        <v>0</v>
      </c>
      <c r="O100" s="1265">
        <v>106</v>
      </c>
      <c r="P100" s="1265">
        <v>64</v>
      </c>
      <c r="Q100" s="1265">
        <v>123</v>
      </c>
      <c r="R100" s="1265">
        <v>0</v>
      </c>
      <c r="S100" s="1265">
        <v>0</v>
      </c>
      <c r="T100" s="1265">
        <v>15</v>
      </c>
      <c r="U100" s="1265">
        <v>18</v>
      </c>
      <c r="V100" s="1265">
        <v>21</v>
      </c>
      <c r="W100" s="1265">
        <v>0</v>
      </c>
      <c r="X100" s="1267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264">
        <v>8</v>
      </c>
      <c r="F101" s="1265" t="s">
        <v>578</v>
      </c>
      <c r="G101" s="1265" t="s">
        <v>769</v>
      </c>
      <c r="H101" s="1273">
        <v>21.95</v>
      </c>
      <c r="I101" s="1265">
        <v>6</v>
      </c>
      <c r="J101" s="1265">
        <v>3</v>
      </c>
      <c r="K101" s="1265">
        <v>0</v>
      </c>
      <c r="L101" s="1265">
        <v>0</v>
      </c>
      <c r="M101" s="1265">
        <v>1</v>
      </c>
      <c r="N101" s="1265">
        <v>0</v>
      </c>
      <c r="O101" s="1265">
        <v>0</v>
      </c>
      <c r="P101" s="1265">
        <v>0</v>
      </c>
      <c r="Q101" s="1265">
        <v>4</v>
      </c>
      <c r="R101" s="1265">
        <v>40</v>
      </c>
      <c r="S101" s="1265">
        <v>0</v>
      </c>
      <c r="T101" s="1265">
        <v>0</v>
      </c>
      <c r="U101" s="1265">
        <v>0</v>
      </c>
      <c r="V101" s="1265">
        <v>21</v>
      </c>
      <c r="W101" s="1265">
        <v>22</v>
      </c>
      <c r="X101" s="1267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264">
        <v>9</v>
      </c>
      <c r="F102" s="1265" t="s">
        <v>1</v>
      </c>
      <c r="G102" s="1265"/>
      <c r="H102" s="1273"/>
      <c r="I102" s="1265">
        <v>0</v>
      </c>
      <c r="J102" s="1265">
        <v>0</v>
      </c>
      <c r="K102" s="1265">
        <v>0</v>
      </c>
      <c r="L102" s="1265">
        <v>0</v>
      </c>
      <c r="M102" s="1265">
        <v>0</v>
      </c>
      <c r="N102" s="1265">
        <v>0</v>
      </c>
      <c r="O102" s="1265">
        <v>0</v>
      </c>
      <c r="P102" s="1265">
        <v>0</v>
      </c>
      <c r="Q102" s="1265">
        <v>0</v>
      </c>
      <c r="R102" s="1265">
        <v>0</v>
      </c>
      <c r="S102" s="1265">
        <v>0</v>
      </c>
      <c r="T102" s="1265">
        <v>0</v>
      </c>
      <c r="U102" s="1265">
        <v>0</v>
      </c>
      <c r="V102" s="1265">
        <v>0</v>
      </c>
      <c r="W102" s="1265">
        <v>0</v>
      </c>
      <c r="X102" s="126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68">
        <v>10</v>
      </c>
      <c r="F103" s="1269" t="s">
        <v>1</v>
      </c>
      <c r="G103" s="1269"/>
      <c r="H103" s="1274"/>
      <c r="I103" s="1269">
        <v>0</v>
      </c>
      <c r="J103" s="1269">
        <v>0</v>
      </c>
      <c r="K103" s="1269">
        <v>0</v>
      </c>
      <c r="L103" s="1269">
        <v>0</v>
      </c>
      <c r="M103" s="1269">
        <v>0</v>
      </c>
      <c r="N103" s="1269">
        <v>0</v>
      </c>
      <c r="O103" s="1269">
        <v>0</v>
      </c>
      <c r="P103" s="1269">
        <v>0</v>
      </c>
      <c r="Q103" s="1269">
        <v>0</v>
      </c>
      <c r="R103" s="1269">
        <v>0</v>
      </c>
      <c r="S103" s="1269">
        <v>0</v>
      </c>
      <c r="T103" s="1269">
        <v>0</v>
      </c>
      <c r="U103" s="1269">
        <v>0</v>
      </c>
      <c r="V103" s="1269">
        <v>0</v>
      </c>
      <c r="W103" s="1269">
        <v>0</v>
      </c>
      <c r="X103" s="127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331" t="s">
        <v>749</v>
      </c>
      <c r="F108" s="1332" t="s">
        <v>750</v>
      </c>
      <c r="G108" s="1332" t="s">
        <v>751</v>
      </c>
      <c r="H108" s="1332" t="s">
        <v>752</v>
      </c>
      <c r="I108" s="1332" t="s">
        <v>753</v>
      </c>
      <c r="J108" s="1332" t="s">
        <v>754</v>
      </c>
      <c r="K108" s="1332" t="s">
        <v>755</v>
      </c>
      <c r="L108" s="1332"/>
      <c r="M108" s="1332"/>
      <c r="N108" s="1332"/>
      <c r="O108" s="1332"/>
      <c r="P108" s="1332"/>
      <c r="Q108" s="1332"/>
      <c r="R108" s="1332"/>
      <c r="S108" s="1332"/>
      <c r="T108" s="1332"/>
      <c r="U108" s="1332"/>
      <c r="V108" s="1332"/>
      <c r="W108" s="1332"/>
      <c r="X108" s="133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341">
        <v>7</v>
      </c>
      <c r="F109" s="1342">
        <v>9</v>
      </c>
      <c r="G109" s="1335">
        <v>8</v>
      </c>
      <c r="H109" s="1335">
        <v>4</v>
      </c>
      <c r="I109" s="1336">
        <v>19</v>
      </c>
      <c r="J109" s="1336">
        <v>18</v>
      </c>
      <c r="K109" s="1335">
        <v>53</v>
      </c>
      <c r="L109" s="1335"/>
      <c r="M109" s="1335"/>
      <c r="N109" s="1335"/>
      <c r="O109" s="1335"/>
      <c r="P109" s="1335"/>
      <c r="Q109" s="1335"/>
      <c r="R109" s="1335"/>
      <c r="S109" s="1335"/>
      <c r="T109" s="1335"/>
      <c r="U109" s="1335"/>
      <c r="V109" s="1335"/>
      <c r="W109" s="1335"/>
      <c r="X109" s="1337"/>
      <c r="AA109" s="256">
        <f>IF(E109=D106,0,1)</f>
        <v>0</v>
      </c>
    </row>
    <row r="110" spans="2:28" x14ac:dyDescent="0.25">
      <c r="E110" s="1334" t="s">
        <v>581</v>
      </c>
      <c r="F110" s="1335" t="s">
        <v>63</v>
      </c>
      <c r="G110" s="1335" t="s">
        <v>756</v>
      </c>
      <c r="H110" s="1335" t="s">
        <v>757</v>
      </c>
      <c r="I110" s="1336" t="s">
        <v>66</v>
      </c>
      <c r="J110" s="1336" t="s">
        <v>67</v>
      </c>
      <c r="K110" s="1335" t="s">
        <v>68</v>
      </c>
      <c r="L110" s="1335" t="s">
        <v>69</v>
      </c>
      <c r="M110" s="1335" t="s">
        <v>22</v>
      </c>
      <c r="N110" s="1335" t="s">
        <v>758</v>
      </c>
      <c r="O110" s="1335" t="s">
        <v>759</v>
      </c>
      <c r="P110" s="1335" t="s">
        <v>760</v>
      </c>
      <c r="Q110" s="1335" t="s">
        <v>761</v>
      </c>
      <c r="R110" s="1335" t="s">
        <v>762</v>
      </c>
      <c r="S110" s="1335" t="s">
        <v>763</v>
      </c>
      <c r="T110" s="1335" t="s">
        <v>764</v>
      </c>
      <c r="U110" s="1335" t="s">
        <v>765</v>
      </c>
      <c r="V110" s="1335" t="s">
        <v>766</v>
      </c>
      <c r="W110" s="1335" t="s">
        <v>767</v>
      </c>
      <c r="X110" s="1337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334">
        <v>1</v>
      </c>
      <c r="F111" s="1335" t="s">
        <v>694</v>
      </c>
      <c r="G111" s="1335" t="s">
        <v>770</v>
      </c>
      <c r="H111" s="1343">
        <v>25.26</v>
      </c>
      <c r="I111" s="1335">
        <v>5</v>
      </c>
      <c r="J111" s="1335">
        <v>2</v>
      </c>
      <c r="K111" s="1335">
        <v>0</v>
      </c>
      <c r="L111" s="1335">
        <v>2</v>
      </c>
      <c r="M111" s="1335">
        <v>1</v>
      </c>
      <c r="N111" s="1335">
        <v>64</v>
      </c>
      <c r="O111" s="1335">
        <v>0</v>
      </c>
      <c r="P111" s="1335">
        <v>32</v>
      </c>
      <c r="Q111" s="1335">
        <v>40</v>
      </c>
      <c r="R111" s="1335">
        <v>91</v>
      </c>
      <c r="S111" s="1335">
        <v>0</v>
      </c>
      <c r="T111" s="1335">
        <v>0</v>
      </c>
      <c r="U111" s="1335">
        <v>16</v>
      </c>
      <c r="V111" s="1335">
        <v>22</v>
      </c>
      <c r="W111" s="1335">
        <v>21</v>
      </c>
      <c r="X111" s="133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334">
        <v>2</v>
      </c>
      <c r="F112" s="1335" t="s">
        <v>784</v>
      </c>
      <c r="G112" s="1335" t="s">
        <v>769</v>
      </c>
      <c r="H112" s="1343">
        <v>18.39</v>
      </c>
      <c r="I112" s="1335">
        <v>1</v>
      </c>
      <c r="J112" s="1335">
        <v>0</v>
      </c>
      <c r="K112" s="1335">
        <v>0</v>
      </c>
      <c r="L112" s="1335">
        <v>1</v>
      </c>
      <c r="M112" s="1335">
        <v>1</v>
      </c>
      <c r="N112" s="1335">
        <v>25</v>
      </c>
      <c r="O112" s="1335">
        <v>0</v>
      </c>
      <c r="P112" s="1335">
        <v>0</v>
      </c>
      <c r="Q112" s="1335">
        <v>0</v>
      </c>
      <c r="R112" s="1335">
        <v>0</v>
      </c>
      <c r="S112" s="1335">
        <v>0</v>
      </c>
      <c r="T112" s="1335">
        <v>0</v>
      </c>
      <c r="U112" s="1335">
        <v>0</v>
      </c>
      <c r="V112" s="1335">
        <v>0</v>
      </c>
      <c r="W112" s="1335">
        <v>0</v>
      </c>
      <c r="X112" s="1337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1334">
        <v>3</v>
      </c>
      <c r="F113" s="1335" t="s">
        <v>815</v>
      </c>
      <c r="G113" s="1335" t="s">
        <v>770</v>
      </c>
      <c r="H113" s="1343">
        <v>21.85</v>
      </c>
      <c r="I113" s="1335">
        <v>4</v>
      </c>
      <c r="J113" s="1335">
        <v>1</v>
      </c>
      <c r="K113" s="1335">
        <v>0</v>
      </c>
      <c r="L113" s="1335">
        <v>1</v>
      </c>
      <c r="M113" s="1335">
        <v>1</v>
      </c>
      <c r="N113" s="1335">
        <v>0</v>
      </c>
      <c r="O113" s="1335">
        <v>40</v>
      </c>
      <c r="P113" s="1335">
        <v>0</v>
      </c>
      <c r="Q113" s="1335">
        <v>0</v>
      </c>
      <c r="R113" s="1335">
        <v>54</v>
      </c>
      <c r="S113" s="1335">
        <v>18</v>
      </c>
      <c r="T113" s="1335">
        <v>22</v>
      </c>
      <c r="U113" s="1335">
        <v>0</v>
      </c>
      <c r="V113" s="1335">
        <v>0</v>
      </c>
      <c r="W113" s="1335">
        <v>26</v>
      </c>
      <c r="X113" s="1337">
        <v>20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1334">
        <v>4</v>
      </c>
      <c r="F114" s="1335" t="s">
        <v>666</v>
      </c>
      <c r="G114" s="1335" t="s">
        <v>770</v>
      </c>
      <c r="H114" s="1343">
        <v>24.29</v>
      </c>
      <c r="I114" s="1335">
        <v>6</v>
      </c>
      <c r="J114" s="1335">
        <v>0</v>
      </c>
      <c r="K114" s="1335">
        <v>0</v>
      </c>
      <c r="L114" s="1335">
        <v>1</v>
      </c>
      <c r="M114" s="1335">
        <v>1</v>
      </c>
      <c r="N114" s="1335">
        <v>0</v>
      </c>
      <c r="O114" s="1335">
        <v>46</v>
      </c>
      <c r="P114" s="1335">
        <v>0</v>
      </c>
      <c r="Q114" s="1335">
        <v>0</v>
      </c>
      <c r="R114" s="1335">
        <v>40</v>
      </c>
      <c r="S114" s="1335">
        <v>58</v>
      </c>
      <c r="T114" s="1335">
        <v>17</v>
      </c>
      <c r="U114" s="1335">
        <v>0</v>
      </c>
      <c r="V114" s="1335">
        <v>0</v>
      </c>
      <c r="W114" s="1335">
        <v>22</v>
      </c>
      <c r="X114" s="1337">
        <v>18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153</v>
      </c>
      <c r="C115" s="256">
        <f t="shared" ca="1" si="39"/>
        <v>153</v>
      </c>
      <c r="E115" s="1334">
        <v>5</v>
      </c>
      <c r="F115" s="1335" t="s">
        <v>593</v>
      </c>
      <c r="G115" s="1335" t="s">
        <v>769</v>
      </c>
      <c r="H115" s="1343">
        <v>17.98</v>
      </c>
      <c r="I115" s="1335">
        <v>2</v>
      </c>
      <c r="J115" s="1335">
        <v>0</v>
      </c>
      <c r="K115" s="1335">
        <v>0</v>
      </c>
      <c r="L115" s="1335">
        <v>0</v>
      </c>
      <c r="M115" s="1335">
        <v>1</v>
      </c>
      <c r="N115" s="1335">
        <v>0</v>
      </c>
      <c r="O115" s="1335">
        <v>0</v>
      </c>
      <c r="P115" s="1335">
        <v>0</v>
      </c>
      <c r="Q115" s="1335">
        <v>0</v>
      </c>
      <c r="R115" s="1335">
        <v>0</v>
      </c>
      <c r="S115" s="1335">
        <v>0</v>
      </c>
      <c r="T115" s="1335">
        <v>0</v>
      </c>
      <c r="U115" s="1335">
        <v>0</v>
      </c>
      <c r="V115" s="1335">
        <v>0</v>
      </c>
      <c r="W115" s="1335">
        <v>0</v>
      </c>
      <c r="X115" s="1337">
        <v>0</v>
      </c>
      <c r="Y115" s="256">
        <f t="shared" ca="1" si="37"/>
        <v>153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154</v>
      </c>
      <c r="C116" s="256">
        <f t="shared" ca="1" si="39"/>
        <v>154</v>
      </c>
      <c r="E116" s="1334">
        <v>6</v>
      </c>
      <c r="F116" s="1335" t="s">
        <v>695</v>
      </c>
      <c r="G116" s="1335" t="s">
        <v>769</v>
      </c>
      <c r="H116" s="1343">
        <v>17.79</v>
      </c>
      <c r="I116" s="1335">
        <v>5</v>
      </c>
      <c r="J116" s="1335">
        <v>2</v>
      </c>
      <c r="K116" s="1335">
        <v>0</v>
      </c>
      <c r="L116" s="1335">
        <v>0</v>
      </c>
      <c r="M116" s="1335">
        <v>1</v>
      </c>
      <c r="N116" s="1335">
        <v>0</v>
      </c>
      <c r="O116" s="1335">
        <v>65</v>
      </c>
      <c r="P116" s="1335">
        <v>0</v>
      </c>
      <c r="Q116" s="1335">
        <v>0</v>
      </c>
      <c r="R116" s="1335">
        <v>0</v>
      </c>
      <c r="S116" s="1335">
        <v>0</v>
      </c>
      <c r="T116" s="1335">
        <v>21</v>
      </c>
      <c r="U116" s="1335">
        <v>0</v>
      </c>
      <c r="V116" s="1335">
        <v>0</v>
      </c>
      <c r="W116" s="1335">
        <v>0</v>
      </c>
      <c r="X116" s="1337">
        <v>0</v>
      </c>
      <c r="Y116" s="256">
        <f t="shared" ca="1" si="37"/>
        <v>154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334">
        <v>7</v>
      </c>
      <c r="F117" s="1335" t="s">
        <v>595</v>
      </c>
      <c r="G117" s="1335" t="s">
        <v>770</v>
      </c>
      <c r="H117" s="1343">
        <v>23.72</v>
      </c>
      <c r="I117" s="1335">
        <v>6</v>
      </c>
      <c r="J117" s="1335">
        <v>1</v>
      </c>
      <c r="K117" s="1335">
        <v>0</v>
      </c>
      <c r="L117" s="1335">
        <v>1</v>
      </c>
      <c r="M117" s="1335">
        <v>1</v>
      </c>
      <c r="N117" s="1335">
        <v>0</v>
      </c>
      <c r="O117" s="1335">
        <v>0</v>
      </c>
      <c r="P117" s="1335">
        <v>105</v>
      </c>
      <c r="Q117" s="1335">
        <v>36</v>
      </c>
      <c r="R117" s="1335">
        <v>48</v>
      </c>
      <c r="S117" s="1335">
        <v>0</v>
      </c>
      <c r="T117" s="1335">
        <v>0</v>
      </c>
      <c r="U117" s="1335">
        <v>18</v>
      </c>
      <c r="V117" s="1335">
        <v>23</v>
      </c>
      <c r="W117" s="1335">
        <v>17</v>
      </c>
      <c r="X117" s="133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334">
        <v>8</v>
      </c>
      <c r="F118" s="1335" t="s">
        <v>591</v>
      </c>
      <c r="G118" s="1335" t="s">
        <v>770</v>
      </c>
      <c r="H118" s="1343">
        <v>23.22</v>
      </c>
      <c r="I118" s="1335">
        <v>6</v>
      </c>
      <c r="J118" s="1335">
        <v>3</v>
      </c>
      <c r="K118" s="1335">
        <v>0</v>
      </c>
      <c r="L118" s="1335">
        <v>2</v>
      </c>
      <c r="M118" s="1335">
        <v>1</v>
      </c>
      <c r="N118" s="1335">
        <v>125</v>
      </c>
      <c r="O118" s="1335">
        <v>45</v>
      </c>
      <c r="P118" s="1335">
        <v>0</v>
      </c>
      <c r="Q118" s="1335">
        <v>18</v>
      </c>
      <c r="R118" s="1335">
        <v>0</v>
      </c>
      <c r="S118" s="1335">
        <v>61</v>
      </c>
      <c r="T118" s="1335">
        <v>21</v>
      </c>
      <c r="U118" s="1335">
        <v>0</v>
      </c>
      <c r="V118" s="1335">
        <v>22</v>
      </c>
      <c r="W118" s="1335">
        <v>0</v>
      </c>
      <c r="X118" s="1337">
        <v>15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334">
        <v>9</v>
      </c>
      <c r="F119" s="1335" t="s">
        <v>1</v>
      </c>
      <c r="G119" s="1335"/>
      <c r="H119" s="1343"/>
      <c r="I119" s="1335">
        <v>0</v>
      </c>
      <c r="J119" s="1335">
        <v>0</v>
      </c>
      <c r="K119" s="1335">
        <v>0</v>
      </c>
      <c r="L119" s="1335">
        <v>0</v>
      </c>
      <c r="M119" s="1335">
        <v>0</v>
      </c>
      <c r="N119" s="1335">
        <v>0</v>
      </c>
      <c r="O119" s="1335">
        <v>0</v>
      </c>
      <c r="P119" s="1335">
        <v>0</v>
      </c>
      <c r="Q119" s="1335">
        <v>0</v>
      </c>
      <c r="R119" s="1335">
        <v>0</v>
      </c>
      <c r="S119" s="1335">
        <v>0</v>
      </c>
      <c r="T119" s="1335">
        <v>0</v>
      </c>
      <c r="U119" s="1335">
        <v>0</v>
      </c>
      <c r="V119" s="1335">
        <v>0</v>
      </c>
      <c r="W119" s="1335">
        <v>0</v>
      </c>
      <c r="X119" s="133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338">
        <v>10</v>
      </c>
      <c r="F120" s="1339" t="s">
        <v>1</v>
      </c>
      <c r="G120" s="1339"/>
      <c r="H120" s="1344"/>
      <c r="I120" s="1339">
        <v>0</v>
      </c>
      <c r="J120" s="1339">
        <v>0</v>
      </c>
      <c r="K120" s="1339">
        <v>0</v>
      </c>
      <c r="L120" s="1339">
        <v>0</v>
      </c>
      <c r="M120" s="1339">
        <v>0</v>
      </c>
      <c r="N120" s="1339">
        <v>0</v>
      </c>
      <c r="O120" s="1339">
        <v>0</v>
      </c>
      <c r="P120" s="1339">
        <v>0</v>
      </c>
      <c r="Q120" s="1339">
        <v>0</v>
      </c>
      <c r="R120" s="1339">
        <v>0</v>
      </c>
      <c r="S120" s="1339">
        <v>0</v>
      </c>
      <c r="T120" s="1339">
        <v>0</v>
      </c>
      <c r="U120" s="1339">
        <v>0</v>
      </c>
      <c r="V120" s="1339">
        <v>0</v>
      </c>
      <c r="W120" s="1339">
        <v>0</v>
      </c>
      <c r="X120" s="134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247" t="s">
        <v>749</v>
      </c>
      <c r="F125" s="1248" t="s">
        <v>750</v>
      </c>
      <c r="G125" s="1248" t="s">
        <v>751</v>
      </c>
      <c r="H125" s="1248" t="s">
        <v>752</v>
      </c>
      <c r="I125" s="1248" t="s">
        <v>753</v>
      </c>
      <c r="J125" s="1248" t="s">
        <v>754</v>
      </c>
      <c r="K125" s="1248" t="s">
        <v>755</v>
      </c>
      <c r="L125" s="1248"/>
      <c r="M125" s="1248"/>
      <c r="N125" s="1248"/>
      <c r="O125" s="1248"/>
      <c r="P125" s="1248"/>
      <c r="Q125" s="1248"/>
      <c r="R125" s="1248"/>
      <c r="S125" s="1248"/>
      <c r="T125" s="1248"/>
      <c r="U125" s="1248"/>
      <c r="V125" s="1248"/>
      <c r="W125" s="1248"/>
      <c r="X125" s="124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57">
        <v>8</v>
      </c>
      <c r="F126" s="1258">
        <v>4</v>
      </c>
      <c r="G126" s="1251">
        <v>9</v>
      </c>
      <c r="H126" s="1251">
        <v>3</v>
      </c>
      <c r="I126" s="1252">
        <v>24</v>
      </c>
      <c r="J126" s="1252">
        <v>11</v>
      </c>
      <c r="K126" s="1251">
        <v>91</v>
      </c>
      <c r="L126" s="1251"/>
      <c r="M126" s="1251"/>
      <c r="N126" s="1251"/>
      <c r="O126" s="1251"/>
      <c r="P126" s="1251"/>
      <c r="Q126" s="1251"/>
      <c r="R126" s="1251"/>
      <c r="S126" s="1251"/>
      <c r="T126" s="1251"/>
      <c r="U126" s="1251"/>
      <c r="V126" s="1251"/>
      <c r="W126" s="1251"/>
      <c r="X126" s="1253"/>
      <c r="AA126" s="256">
        <f>IF(E126=D123,0,1)</f>
        <v>0</v>
      </c>
    </row>
    <row r="127" spans="2:28" x14ac:dyDescent="0.25">
      <c r="E127" s="1250" t="s">
        <v>581</v>
      </c>
      <c r="F127" s="1251" t="s">
        <v>63</v>
      </c>
      <c r="G127" s="1251" t="s">
        <v>756</v>
      </c>
      <c r="H127" s="1251" t="s">
        <v>757</v>
      </c>
      <c r="I127" s="1252" t="s">
        <v>66</v>
      </c>
      <c r="J127" s="1252" t="s">
        <v>67</v>
      </c>
      <c r="K127" s="1251" t="s">
        <v>68</v>
      </c>
      <c r="L127" s="1251" t="s">
        <v>69</v>
      </c>
      <c r="M127" s="1251" t="s">
        <v>22</v>
      </c>
      <c r="N127" s="1251" t="s">
        <v>758</v>
      </c>
      <c r="O127" s="1251" t="s">
        <v>759</v>
      </c>
      <c r="P127" s="1251" t="s">
        <v>760</v>
      </c>
      <c r="Q127" s="1251" t="s">
        <v>761</v>
      </c>
      <c r="R127" s="1251" t="s">
        <v>762</v>
      </c>
      <c r="S127" s="1251" t="s">
        <v>763</v>
      </c>
      <c r="T127" s="1251" t="s">
        <v>764</v>
      </c>
      <c r="U127" s="1251" t="s">
        <v>765</v>
      </c>
      <c r="V127" s="1251" t="s">
        <v>766</v>
      </c>
      <c r="W127" s="1251" t="s">
        <v>767</v>
      </c>
      <c r="X127" s="1253" t="s">
        <v>768</v>
      </c>
    </row>
    <row r="128" spans="2:28" x14ac:dyDescent="0.25">
      <c r="B128" s="256">
        <f t="shared" ref="B128:B137" ca="1" si="42">Y128</f>
        <v>177</v>
      </c>
      <c r="C128" s="256">
        <f ca="1">Y128</f>
        <v>177</v>
      </c>
      <c r="E128" s="1250">
        <v>1</v>
      </c>
      <c r="F128" s="1251" t="s">
        <v>771</v>
      </c>
      <c r="G128" s="1251" t="s">
        <v>770</v>
      </c>
      <c r="H128" s="1259">
        <v>25.58</v>
      </c>
      <c r="I128" s="1251">
        <v>9</v>
      </c>
      <c r="J128" s="1251">
        <v>0</v>
      </c>
      <c r="K128" s="1251">
        <v>1</v>
      </c>
      <c r="L128" s="1251">
        <v>1</v>
      </c>
      <c r="M128" s="1251">
        <v>1</v>
      </c>
      <c r="N128" s="1251">
        <v>0</v>
      </c>
      <c r="O128" s="1251">
        <v>20</v>
      </c>
      <c r="P128" s="1251">
        <v>0</v>
      </c>
      <c r="Q128" s="1251">
        <v>20</v>
      </c>
      <c r="R128" s="1251">
        <v>40</v>
      </c>
      <c r="S128" s="1251">
        <v>0</v>
      </c>
      <c r="T128" s="1251">
        <v>20</v>
      </c>
      <c r="U128" s="1251">
        <v>0</v>
      </c>
      <c r="V128" s="1251">
        <v>23</v>
      </c>
      <c r="W128" s="1251">
        <v>18</v>
      </c>
      <c r="X128" s="1253">
        <v>0</v>
      </c>
      <c r="Y128" s="256">
        <f t="shared" ref="Y128:Y137" ca="1" si="43">VLOOKUP(F128,PlayerN,3,FALSE)</f>
        <v>177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1250">
        <v>2</v>
      </c>
      <c r="F129" s="1251" t="s">
        <v>597</v>
      </c>
      <c r="G129" s="1251" t="s">
        <v>770</v>
      </c>
      <c r="H129" s="1259">
        <v>23.44</v>
      </c>
      <c r="I129" s="1251">
        <v>5</v>
      </c>
      <c r="J129" s="1251">
        <v>1</v>
      </c>
      <c r="K129" s="1251">
        <v>1</v>
      </c>
      <c r="L129" s="1251">
        <v>2</v>
      </c>
      <c r="M129" s="1251">
        <v>1</v>
      </c>
      <c r="N129" s="1251">
        <v>47</v>
      </c>
      <c r="O129" s="1251">
        <v>20</v>
      </c>
      <c r="P129" s="1251">
        <v>120</v>
      </c>
      <c r="Q129" s="1251">
        <v>0</v>
      </c>
      <c r="R129" s="1251">
        <v>40</v>
      </c>
      <c r="S129" s="1251">
        <v>0</v>
      </c>
      <c r="T129" s="1251">
        <v>19</v>
      </c>
      <c r="U129" s="1251">
        <v>15</v>
      </c>
      <c r="V129" s="1251">
        <v>0</v>
      </c>
      <c r="W129" s="1251">
        <v>25</v>
      </c>
      <c r="X129" s="1253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1250">
        <v>3</v>
      </c>
      <c r="F130" s="1251" t="s">
        <v>599</v>
      </c>
      <c r="G130" s="1251" t="s">
        <v>770</v>
      </c>
      <c r="H130" s="1259">
        <v>22.77</v>
      </c>
      <c r="I130" s="1251">
        <v>8</v>
      </c>
      <c r="J130" s="1251">
        <v>2</v>
      </c>
      <c r="K130" s="1251">
        <v>0</v>
      </c>
      <c r="L130" s="1251">
        <v>1</v>
      </c>
      <c r="M130" s="1251">
        <v>1</v>
      </c>
      <c r="N130" s="1251">
        <v>0</v>
      </c>
      <c r="O130" s="1251">
        <v>6</v>
      </c>
      <c r="P130" s="1251">
        <v>101</v>
      </c>
      <c r="Q130" s="1251">
        <v>16</v>
      </c>
      <c r="R130" s="1251">
        <v>0</v>
      </c>
      <c r="S130" s="1251">
        <v>0</v>
      </c>
      <c r="T130" s="1251">
        <v>25</v>
      </c>
      <c r="U130" s="1251">
        <v>15</v>
      </c>
      <c r="V130" s="1251">
        <v>26</v>
      </c>
      <c r="W130" s="1251">
        <v>0</v>
      </c>
      <c r="X130" s="1253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1250">
        <v>4</v>
      </c>
      <c r="F131" s="1251" t="s">
        <v>814</v>
      </c>
      <c r="G131" s="1251" t="s">
        <v>769</v>
      </c>
      <c r="H131" s="1259">
        <v>25.15</v>
      </c>
      <c r="I131" s="1251">
        <v>5</v>
      </c>
      <c r="J131" s="1251">
        <v>2</v>
      </c>
      <c r="K131" s="1251">
        <v>0</v>
      </c>
      <c r="L131" s="1251">
        <v>0</v>
      </c>
      <c r="M131" s="1251">
        <v>1</v>
      </c>
      <c r="N131" s="1251">
        <v>0</v>
      </c>
      <c r="O131" s="1251">
        <v>73</v>
      </c>
      <c r="P131" s="1251">
        <v>20</v>
      </c>
      <c r="Q131" s="1251">
        <v>0</v>
      </c>
      <c r="R131" s="1251">
        <v>0</v>
      </c>
      <c r="S131" s="1251">
        <v>0</v>
      </c>
      <c r="T131" s="1251">
        <v>20</v>
      </c>
      <c r="U131" s="1251">
        <v>16</v>
      </c>
      <c r="V131" s="1251">
        <v>0</v>
      </c>
      <c r="W131" s="1251">
        <v>0</v>
      </c>
      <c r="X131" s="125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250">
        <v>5</v>
      </c>
      <c r="F132" s="1251" t="s">
        <v>772</v>
      </c>
      <c r="G132" s="1251" t="s">
        <v>770</v>
      </c>
      <c r="H132" s="1259">
        <v>27.83</v>
      </c>
      <c r="I132" s="1251">
        <v>8</v>
      </c>
      <c r="J132" s="1251">
        <v>2</v>
      </c>
      <c r="K132" s="1251">
        <v>1</v>
      </c>
      <c r="L132" s="1251">
        <v>2</v>
      </c>
      <c r="M132" s="1251">
        <v>1</v>
      </c>
      <c r="N132" s="1251">
        <v>8</v>
      </c>
      <c r="O132" s="1251">
        <v>16</v>
      </c>
      <c r="P132" s="1251">
        <v>42</v>
      </c>
      <c r="Q132" s="1251">
        <v>8</v>
      </c>
      <c r="R132" s="1251">
        <v>0</v>
      </c>
      <c r="S132" s="1251">
        <v>0</v>
      </c>
      <c r="T132" s="1251">
        <v>19</v>
      </c>
      <c r="U132" s="1251">
        <v>15</v>
      </c>
      <c r="V132" s="1251">
        <v>20</v>
      </c>
      <c r="W132" s="1251">
        <v>0</v>
      </c>
      <c r="X132" s="1253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250">
        <v>6</v>
      </c>
      <c r="F133" s="1251" t="s">
        <v>596</v>
      </c>
      <c r="G133" s="1251" t="s">
        <v>770</v>
      </c>
      <c r="H133" s="1259">
        <v>25.05</v>
      </c>
      <c r="I133" s="1251">
        <v>5</v>
      </c>
      <c r="J133" s="1251">
        <v>2</v>
      </c>
      <c r="K133" s="1251">
        <v>1</v>
      </c>
      <c r="L133" s="1251">
        <v>1</v>
      </c>
      <c r="M133" s="1251">
        <v>1</v>
      </c>
      <c r="N133" s="1251">
        <v>0</v>
      </c>
      <c r="O133" s="1251">
        <v>16</v>
      </c>
      <c r="P133" s="1251">
        <v>32</v>
      </c>
      <c r="Q133" s="1251">
        <v>4</v>
      </c>
      <c r="R133" s="1251">
        <v>0</v>
      </c>
      <c r="S133" s="1251">
        <v>0</v>
      </c>
      <c r="T133" s="1251">
        <v>19</v>
      </c>
      <c r="U133" s="1251">
        <v>16</v>
      </c>
      <c r="V133" s="1251">
        <v>25</v>
      </c>
      <c r="W133" s="1251">
        <v>0</v>
      </c>
      <c r="X133" s="1253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250">
        <v>7</v>
      </c>
      <c r="F134" s="1251" t="s">
        <v>725</v>
      </c>
      <c r="G134" s="1251" t="s">
        <v>770</v>
      </c>
      <c r="H134" s="1259">
        <v>26.15</v>
      </c>
      <c r="I134" s="1251">
        <v>2</v>
      </c>
      <c r="J134" s="1251">
        <v>3</v>
      </c>
      <c r="K134" s="1251">
        <v>1</v>
      </c>
      <c r="L134" s="1251">
        <v>1</v>
      </c>
      <c r="M134" s="1251">
        <v>1</v>
      </c>
      <c r="N134" s="1251">
        <v>0</v>
      </c>
      <c r="O134" s="1251">
        <v>56</v>
      </c>
      <c r="P134" s="1251">
        <v>0</v>
      </c>
      <c r="Q134" s="1251">
        <v>20</v>
      </c>
      <c r="R134" s="1251">
        <v>0</v>
      </c>
      <c r="S134" s="1251">
        <v>18</v>
      </c>
      <c r="T134" s="1251">
        <v>17</v>
      </c>
      <c r="U134" s="1251">
        <v>0</v>
      </c>
      <c r="V134" s="1251">
        <v>23</v>
      </c>
      <c r="W134" s="1251">
        <v>0</v>
      </c>
      <c r="X134" s="1253">
        <v>19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250">
        <v>8</v>
      </c>
      <c r="F135" s="1251" t="s">
        <v>718</v>
      </c>
      <c r="G135" s="1251" t="s">
        <v>769</v>
      </c>
      <c r="H135" s="1259">
        <v>22.13</v>
      </c>
      <c r="I135" s="1251">
        <v>5</v>
      </c>
      <c r="J135" s="1251">
        <v>1</v>
      </c>
      <c r="K135" s="1251">
        <v>1</v>
      </c>
      <c r="L135" s="1251">
        <v>1</v>
      </c>
      <c r="M135" s="1251">
        <v>1</v>
      </c>
      <c r="N135" s="1251">
        <v>16</v>
      </c>
      <c r="O135" s="1251">
        <v>12</v>
      </c>
      <c r="P135" s="1251">
        <v>0</v>
      </c>
      <c r="Q135" s="1251">
        <v>0</v>
      </c>
      <c r="R135" s="1251">
        <v>0</v>
      </c>
      <c r="S135" s="1251">
        <v>0</v>
      </c>
      <c r="T135" s="1251">
        <v>17</v>
      </c>
      <c r="U135" s="1251">
        <v>0</v>
      </c>
      <c r="V135" s="1251">
        <v>0</v>
      </c>
      <c r="W135" s="1251">
        <v>0</v>
      </c>
      <c r="X135" s="1253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250">
        <v>9</v>
      </c>
      <c r="F136" s="1251" t="s">
        <v>1</v>
      </c>
      <c r="G136" s="1251"/>
      <c r="H136" s="1259"/>
      <c r="I136" s="1251">
        <v>0</v>
      </c>
      <c r="J136" s="1251">
        <v>0</v>
      </c>
      <c r="K136" s="1251">
        <v>0</v>
      </c>
      <c r="L136" s="1251">
        <v>0</v>
      </c>
      <c r="M136" s="1251">
        <v>0</v>
      </c>
      <c r="N136" s="1251">
        <v>0</v>
      </c>
      <c r="O136" s="1251">
        <v>0</v>
      </c>
      <c r="P136" s="1251">
        <v>0</v>
      </c>
      <c r="Q136" s="1251">
        <v>0</v>
      </c>
      <c r="R136" s="1251">
        <v>0</v>
      </c>
      <c r="S136" s="1251">
        <v>0</v>
      </c>
      <c r="T136" s="1251">
        <v>0</v>
      </c>
      <c r="U136" s="1251">
        <v>0</v>
      </c>
      <c r="V136" s="1251">
        <v>0</v>
      </c>
      <c r="W136" s="1251">
        <v>0</v>
      </c>
      <c r="X136" s="125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254">
        <v>10</v>
      </c>
      <c r="F137" s="1255" t="s">
        <v>1</v>
      </c>
      <c r="G137" s="1255"/>
      <c r="H137" s="1260"/>
      <c r="I137" s="1255">
        <v>0</v>
      </c>
      <c r="J137" s="1255">
        <v>0</v>
      </c>
      <c r="K137" s="1255">
        <v>0</v>
      </c>
      <c r="L137" s="1255">
        <v>0</v>
      </c>
      <c r="M137" s="1255">
        <v>0</v>
      </c>
      <c r="N137" s="1255">
        <v>0</v>
      </c>
      <c r="O137" s="1255">
        <v>0</v>
      </c>
      <c r="P137" s="1255">
        <v>0</v>
      </c>
      <c r="Q137" s="1255">
        <v>0</v>
      </c>
      <c r="R137" s="1255">
        <v>0</v>
      </c>
      <c r="S137" s="1255">
        <v>0</v>
      </c>
      <c r="T137" s="1255">
        <v>0</v>
      </c>
      <c r="U137" s="1255">
        <v>0</v>
      </c>
      <c r="V137" s="1255">
        <v>0</v>
      </c>
      <c r="W137" s="1255">
        <v>0</v>
      </c>
      <c r="X137" s="125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345" t="s">
        <v>749</v>
      </c>
      <c r="F142" s="1346" t="s">
        <v>750</v>
      </c>
      <c r="G142" s="1346" t="s">
        <v>751</v>
      </c>
      <c r="H142" s="1346" t="s">
        <v>752</v>
      </c>
      <c r="I142" s="1346" t="s">
        <v>753</v>
      </c>
      <c r="J142" s="1346" t="s">
        <v>754</v>
      </c>
      <c r="K142" s="1346" t="s">
        <v>755</v>
      </c>
      <c r="L142" s="1346"/>
      <c r="M142" s="1346"/>
      <c r="N142" s="1346"/>
      <c r="O142" s="1346"/>
      <c r="P142" s="1346"/>
      <c r="Q142" s="1346"/>
      <c r="R142" s="1346"/>
      <c r="S142" s="1346"/>
      <c r="T142" s="1346"/>
      <c r="U142" s="1346"/>
      <c r="V142" s="1346"/>
      <c r="W142" s="1346"/>
      <c r="X142" s="134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55">
        <v>9</v>
      </c>
      <c r="F143" s="1356">
        <v>7</v>
      </c>
      <c r="G143" s="1349">
        <v>4</v>
      </c>
      <c r="H143" s="1349">
        <v>8</v>
      </c>
      <c r="I143" s="1350">
        <v>18</v>
      </c>
      <c r="J143" s="1350">
        <v>19</v>
      </c>
      <c r="K143" s="1349">
        <v>80</v>
      </c>
      <c r="L143" s="1349"/>
      <c r="M143" s="1349"/>
      <c r="N143" s="1349"/>
      <c r="O143" s="1349"/>
      <c r="P143" s="1349"/>
      <c r="Q143" s="1349"/>
      <c r="R143" s="1349"/>
      <c r="S143" s="1349"/>
      <c r="T143" s="1349"/>
      <c r="U143" s="1349"/>
      <c r="V143" s="1349"/>
      <c r="W143" s="1349"/>
      <c r="X143" s="1351"/>
      <c r="AA143" s="256">
        <f>IF(E143=D140,0,1)</f>
        <v>0</v>
      </c>
    </row>
    <row r="144" spans="2:28" x14ac:dyDescent="0.25">
      <c r="E144" s="1348" t="s">
        <v>581</v>
      </c>
      <c r="F144" s="1349" t="s">
        <v>63</v>
      </c>
      <c r="G144" s="1349" t="s">
        <v>756</v>
      </c>
      <c r="H144" s="1349" t="s">
        <v>757</v>
      </c>
      <c r="I144" s="1350" t="s">
        <v>66</v>
      </c>
      <c r="J144" s="1350" t="s">
        <v>67</v>
      </c>
      <c r="K144" s="1349" t="s">
        <v>68</v>
      </c>
      <c r="L144" s="1349" t="s">
        <v>69</v>
      </c>
      <c r="M144" s="1349" t="s">
        <v>22</v>
      </c>
      <c r="N144" s="1349" t="s">
        <v>758</v>
      </c>
      <c r="O144" s="1349" t="s">
        <v>759</v>
      </c>
      <c r="P144" s="1349" t="s">
        <v>760</v>
      </c>
      <c r="Q144" s="1349" t="s">
        <v>761</v>
      </c>
      <c r="R144" s="1349" t="s">
        <v>762</v>
      </c>
      <c r="S144" s="1349" t="s">
        <v>763</v>
      </c>
      <c r="T144" s="1349" t="s">
        <v>764</v>
      </c>
      <c r="U144" s="1349" t="s">
        <v>765</v>
      </c>
      <c r="V144" s="1349" t="s">
        <v>766</v>
      </c>
      <c r="W144" s="1349" t="s">
        <v>767</v>
      </c>
      <c r="X144" s="1351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348">
        <v>1</v>
      </c>
      <c r="F145" s="1349" t="s">
        <v>601</v>
      </c>
      <c r="G145" s="1349" t="s">
        <v>769</v>
      </c>
      <c r="H145" s="1357">
        <v>22.41</v>
      </c>
      <c r="I145" s="1349">
        <v>1</v>
      </c>
      <c r="J145" s="1349">
        <v>1</v>
      </c>
      <c r="K145" s="1349">
        <v>1</v>
      </c>
      <c r="L145" s="1349">
        <v>0</v>
      </c>
      <c r="M145" s="1349">
        <v>0</v>
      </c>
      <c r="N145" s="1349">
        <v>0</v>
      </c>
      <c r="O145" s="1349">
        <v>36</v>
      </c>
      <c r="P145" s="1349">
        <v>0</v>
      </c>
      <c r="Q145" s="1349">
        <v>0</v>
      </c>
      <c r="R145" s="1349">
        <v>0</v>
      </c>
      <c r="S145" s="1349">
        <v>0</v>
      </c>
      <c r="T145" s="1349">
        <v>16</v>
      </c>
      <c r="U145" s="1349">
        <v>0</v>
      </c>
      <c r="V145" s="1349">
        <v>0</v>
      </c>
      <c r="W145" s="1349">
        <v>0</v>
      </c>
      <c r="X145" s="135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212</v>
      </c>
      <c r="C146" s="256">
        <f t="shared" ref="C146:C152" ca="1" si="51">Y146</f>
        <v>212</v>
      </c>
      <c r="E146" s="1348">
        <v>2</v>
      </c>
      <c r="F146" s="1349" t="s">
        <v>582</v>
      </c>
      <c r="G146" s="1349" t="s">
        <v>770</v>
      </c>
      <c r="H146" s="1357">
        <v>20.88</v>
      </c>
      <c r="I146" s="1349">
        <v>1</v>
      </c>
      <c r="J146" s="1349">
        <v>2</v>
      </c>
      <c r="K146" s="1349">
        <v>0</v>
      </c>
      <c r="L146" s="1349">
        <v>1</v>
      </c>
      <c r="M146" s="1349">
        <v>1</v>
      </c>
      <c r="N146" s="1349">
        <v>0</v>
      </c>
      <c r="O146" s="1349">
        <v>24</v>
      </c>
      <c r="P146" s="1349">
        <v>14</v>
      </c>
      <c r="Q146" s="1349">
        <v>32</v>
      </c>
      <c r="R146" s="1349">
        <v>0</v>
      </c>
      <c r="S146" s="1349">
        <v>0</v>
      </c>
      <c r="T146" s="1349">
        <v>26</v>
      </c>
      <c r="U146" s="1349">
        <v>24</v>
      </c>
      <c r="V146" s="1349">
        <v>22</v>
      </c>
      <c r="W146" s="1349">
        <v>0</v>
      </c>
      <c r="X146" s="1351">
        <v>0</v>
      </c>
      <c r="Y146" s="256">
        <f t="shared" ca="1" si="49"/>
        <v>212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348">
        <v>3</v>
      </c>
      <c r="F147" s="1349" t="s">
        <v>604</v>
      </c>
      <c r="G147" s="1349" t="s">
        <v>769</v>
      </c>
      <c r="H147" s="1357">
        <v>20.95</v>
      </c>
      <c r="I147" s="1349">
        <v>8</v>
      </c>
      <c r="J147" s="1349">
        <v>0</v>
      </c>
      <c r="K147" s="1349">
        <v>1</v>
      </c>
      <c r="L147" s="1349">
        <v>1</v>
      </c>
      <c r="M147" s="1349">
        <v>1</v>
      </c>
      <c r="N147" s="1349">
        <v>32</v>
      </c>
      <c r="O147" s="1349">
        <v>0</v>
      </c>
      <c r="P147" s="1349">
        <v>20</v>
      </c>
      <c r="Q147" s="1349">
        <v>16</v>
      </c>
      <c r="R147" s="1349">
        <v>0</v>
      </c>
      <c r="S147" s="1349">
        <v>0</v>
      </c>
      <c r="T147" s="1349">
        <v>0</v>
      </c>
      <c r="U147" s="1349">
        <v>22</v>
      </c>
      <c r="V147" s="1349">
        <v>19</v>
      </c>
      <c r="W147" s="1349">
        <v>0</v>
      </c>
      <c r="X147" s="1351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348">
        <v>4</v>
      </c>
      <c r="F148" s="1349" t="s">
        <v>606</v>
      </c>
      <c r="G148" s="1349" t="s">
        <v>769</v>
      </c>
      <c r="H148" s="1357">
        <v>21.5</v>
      </c>
      <c r="I148" s="1349">
        <v>1</v>
      </c>
      <c r="J148" s="1349">
        <v>3</v>
      </c>
      <c r="K148" s="1349">
        <v>0</v>
      </c>
      <c r="L148" s="1349">
        <v>0</v>
      </c>
      <c r="M148" s="1349">
        <v>1</v>
      </c>
      <c r="N148" s="1349">
        <v>0</v>
      </c>
      <c r="O148" s="1349">
        <v>0</v>
      </c>
      <c r="P148" s="1349">
        <v>96</v>
      </c>
      <c r="Q148" s="1349">
        <v>32</v>
      </c>
      <c r="R148" s="1349">
        <v>0</v>
      </c>
      <c r="S148" s="1349">
        <v>0</v>
      </c>
      <c r="T148" s="1349">
        <v>0</v>
      </c>
      <c r="U148" s="1349">
        <v>21</v>
      </c>
      <c r="V148" s="1349">
        <v>26</v>
      </c>
      <c r="W148" s="1349">
        <v>0</v>
      </c>
      <c r="X148" s="135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348">
        <v>5</v>
      </c>
      <c r="F149" s="1349" t="s">
        <v>632</v>
      </c>
      <c r="G149" s="1349" t="s">
        <v>770</v>
      </c>
      <c r="H149" s="1357">
        <v>27.33</v>
      </c>
      <c r="I149" s="1349">
        <v>3</v>
      </c>
      <c r="J149" s="1349">
        <v>4</v>
      </c>
      <c r="K149" s="1349">
        <v>2</v>
      </c>
      <c r="L149" s="1349">
        <v>1</v>
      </c>
      <c r="M149" s="1349">
        <v>1</v>
      </c>
      <c r="N149" s="1349">
        <v>0</v>
      </c>
      <c r="O149" s="1349">
        <v>36</v>
      </c>
      <c r="P149" s="1349">
        <v>8</v>
      </c>
      <c r="Q149" s="1349">
        <v>8</v>
      </c>
      <c r="R149" s="1349">
        <v>0</v>
      </c>
      <c r="S149" s="1349">
        <v>0</v>
      </c>
      <c r="T149" s="1349">
        <v>16</v>
      </c>
      <c r="U149" s="1349">
        <v>15</v>
      </c>
      <c r="V149" s="1349">
        <v>24</v>
      </c>
      <c r="W149" s="1349">
        <v>0</v>
      </c>
      <c r="X149" s="1351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211</v>
      </c>
      <c r="C150" s="256">
        <f t="shared" ca="1" si="51"/>
        <v>211</v>
      </c>
      <c r="E150" s="1348">
        <v>6</v>
      </c>
      <c r="F150" s="1349" t="s">
        <v>786</v>
      </c>
      <c r="G150" s="1349" t="s">
        <v>770</v>
      </c>
      <c r="H150" s="1357">
        <v>23.14</v>
      </c>
      <c r="I150" s="1349">
        <v>1</v>
      </c>
      <c r="J150" s="1349">
        <v>3</v>
      </c>
      <c r="K150" s="1349">
        <v>2</v>
      </c>
      <c r="L150" s="1349">
        <v>1</v>
      </c>
      <c r="M150" s="1349">
        <v>1</v>
      </c>
      <c r="N150" s="1349">
        <v>0</v>
      </c>
      <c r="O150" s="1349">
        <v>0</v>
      </c>
      <c r="P150" s="1349">
        <v>95</v>
      </c>
      <c r="Q150" s="1349">
        <v>20</v>
      </c>
      <c r="R150" s="1349">
        <v>8</v>
      </c>
      <c r="S150" s="1349">
        <v>0</v>
      </c>
      <c r="T150" s="1349">
        <v>0</v>
      </c>
      <c r="U150" s="1349">
        <v>14</v>
      </c>
      <c r="V150" s="1349">
        <v>22</v>
      </c>
      <c r="W150" s="1349">
        <v>27</v>
      </c>
      <c r="X150" s="1351">
        <v>0</v>
      </c>
      <c r="Y150" s="256">
        <f t="shared" ca="1" si="49"/>
        <v>211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214</v>
      </c>
      <c r="C151" s="256">
        <f t="shared" ca="1" si="51"/>
        <v>214</v>
      </c>
      <c r="E151" s="1348">
        <v>7</v>
      </c>
      <c r="F151" s="1349" t="s">
        <v>787</v>
      </c>
      <c r="G151" s="1349" t="s">
        <v>769</v>
      </c>
      <c r="H151" s="1357">
        <v>23.58</v>
      </c>
      <c r="I151" s="1349">
        <v>5</v>
      </c>
      <c r="J151" s="1349">
        <v>1</v>
      </c>
      <c r="K151" s="1349">
        <v>0</v>
      </c>
      <c r="L151" s="1349">
        <v>0</v>
      </c>
      <c r="M151" s="1349">
        <v>1</v>
      </c>
      <c r="N151" s="1349">
        <v>0</v>
      </c>
      <c r="O151" s="1349">
        <v>25</v>
      </c>
      <c r="P151" s="1349">
        <v>0</v>
      </c>
      <c r="Q151" s="1349">
        <v>0</v>
      </c>
      <c r="R151" s="1349">
        <v>0</v>
      </c>
      <c r="S151" s="1349">
        <v>0</v>
      </c>
      <c r="T151" s="1349">
        <v>20</v>
      </c>
      <c r="U151" s="1349">
        <v>0</v>
      </c>
      <c r="V151" s="1349">
        <v>0</v>
      </c>
      <c r="W151" s="1349">
        <v>0</v>
      </c>
      <c r="X151" s="1351">
        <v>0</v>
      </c>
      <c r="Y151" s="256">
        <f t="shared" ca="1" si="49"/>
        <v>214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348">
        <v>8</v>
      </c>
      <c r="F152" s="1349" t="s">
        <v>603</v>
      </c>
      <c r="G152" s="1349" t="s">
        <v>769</v>
      </c>
      <c r="H152" s="1357">
        <v>21.09</v>
      </c>
      <c r="I152" s="1349">
        <v>7</v>
      </c>
      <c r="J152" s="1349">
        <v>2</v>
      </c>
      <c r="K152" s="1349">
        <v>0</v>
      </c>
      <c r="L152" s="1349">
        <v>0</v>
      </c>
      <c r="M152" s="1349">
        <v>1</v>
      </c>
      <c r="N152" s="1349">
        <v>0</v>
      </c>
      <c r="O152" s="1349">
        <v>0</v>
      </c>
      <c r="P152" s="1349">
        <v>10</v>
      </c>
      <c r="Q152" s="1349">
        <v>0</v>
      </c>
      <c r="R152" s="1349">
        <v>4</v>
      </c>
      <c r="S152" s="1349">
        <v>0</v>
      </c>
      <c r="T152" s="1349">
        <v>0</v>
      </c>
      <c r="U152" s="1349">
        <v>25</v>
      </c>
      <c r="V152" s="1349">
        <v>0</v>
      </c>
      <c r="W152" s="1349">
        <v>20</v>
      </c>
      <c r="X152" s="1351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205</v>
      </c>
      <c r="E153" s="1348">
        <v>9</v>
      </c>
      <c r="F153" s="1349" t="s">
        <v>600</v>
      </c>
      <c r="G153" s="1349"/>
      <c r="H153" s="1357"/>
      <c r="I153" s="1349">
        <v>1</v>
      </c>
      <c r="J153" s="1349">
        <v>1</v>
      </c>
      <c r="K153" s="1349">
        <v>0</v>
      </c>
      <c r="L153" s="1349">
        <v>0</v>
      </c>
      <c r="M153" s="1349">
        <v>1</v>
      </c>
      <c r="N153" s="1349">
        <v>0</v>
      </c>
      <c r="O153" s="1349">
        <v>0</v>
      </c>
      <c r="P153" s="1349">
        <v>0</v>
      </c>
      <c r="Q153" s="1349">
        <v>0</v>
      </c>
      <c r="R153" s="1349">
        <v>0</v>
      </c>
      <c r="S153" s="1349">
        <v>0</v>
      </c>
      <c r="T153" s="1349">
        <v>0</v>
      </c>
      <c r="U153" s="1349">
        <v>0</v>
      </c>
      <c r="V153" s="1349">
        <v>0</v>
      </c>
      <c r="W153" s="1349">
        <v>0</v>
      </c>
      <c r="X153" s="1351">
        <v>0</v>
      </c>
      <c r="Y153" s="256">
        <f t="shared" ca="1" si="49"/>
        <v>205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52">
        <v>10</v>
      </c>
      <c r="F154" s="1353" t="s">
        <v>1</v>
      </c>
      <c r="G154" s="1353"/>
      <c r="H154" s="1358"/>
      <c r="I154" s="1353">
        <v>0</v>
      </c>
      <c r="J154" s="1353">
        <v>0</v>
      </c>
      <c r="K154" s="1353">
        <v>0</v>
      </c>
      <c r="L154" s="1353">
        <v>0</v>
      </c>
      <c r="M154" s="1353">
        <v>0</v>
      </c>
      <c r="N154" s="1353">
        <v>0</v>
      </c>
      <c r="O154" s="1353">
        <v>0</v>
      </c>
      <c r="P154" s="1353">
        <v>0</v>
      </c>
      <c r="Q154" s="1353">
        <v>0</v>
      </c>
      <c r="R154" s="1353">
        <v>0</v>
      </c>
      <c r="S154" s="1353">
        <v>0</v>
      </c>
      <c r="T154" s="1353">
        <v>0</v>
      </c>
      <c r="U154" s="1353">
        <v>0</v>
      </c>
      <c r="V154" s="1353">
        <v>0</v>
      </c>
      <c r="W154" s="1353">
        <v>0</v>
      </c>
      <c r="X154" s="135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373" t="s">
        <v>749</v>
      </c>
      <c r="F159" s="1374" t="s">
        <v>750</v>
      </c>
      <c r="G159" s="1374" t="s">
        <v>751</v>
      </c>
      <c r="H159" s="1374" t="s">
        <v>752</v>
      </c>
      <c r="I159" s="1374" t="s">
        <v>753</v>
      </c>
      <c r="J159" s="1374" t="s">
        <v>754</v>
      </c>
      <c r="K159" s="1374" t="s">
        <v>755</v>
      </c>
      <c r="L159" s="1374"/>
      <c r="M159" s="1374"/>
      <c r="N159" s="1374"/>
      <c r="O159" s="1374"/>
      <c r="P159" s="1374"/>
      <c r="Q159" s="1374"/>
      <c r="R159" s="1374"/>
      <c r="S159" s="1374"/>
      <c r="T159" s="1374"/>
      <c r="U159" s="1374"/>
      <c r="V159" s="1374"/>
      <c r="W159" s="1374"/>
      <c r="X159" s="137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383"/>
      <c r="F160" s="1384"/>
      <c r="G160" s="1377">
        <v>7</v>
      </c>
      <c r="H160" s="1377">
        <v>5</v>
      </c>
      <c r="I160" s="1378">
        <v>18</v>
      </c>
      <c r="J160" s="1378">
        <v>15</v>
      </c>
      <c r="K160" s="1377">
        <v>71</v>
      </c>
      <c r="L160" s="1377"/>
      <c r="M160" s="1377"/>
      <c r="N160" s="1377"/>
      <c r="O160" s="1377"/>
      <c r="P160" s="1377"/>
      <c r="Q160" s="1377"/>
      <c r="R160" s="1377"/>
      <c r="S160" s="1377"/>
      <c r="T160" s="1377"/>
      <c r="U160" s="1377"/>
      <c r="V160" s="1377"/>
      <c r="W160" s="1377"/>
      <c r="X160" s="1379"/>
      <c r="AA160" s="256">
        <f>IF(E160=D157,0,1)</f>
        <v>1</v>
      </c>
    </row>
    <row r="161" spans="2:28" x14ac:dyDescent="0.25">
      <c r="E161" s="1376" t="s">
        <v>581</v>
      </c>
      <c r="F161" s="1377" t="s">
        <v>63</v>
      </c>
      <c r="G161" s="1377" t="s">
        <v>756</v>
      </c>
      <c r="H161" s="1377" t="s">
        <v>757</v>
      </c>
      <c r="I161" s="1378" t="s">
        <v>66</v>
      </c>
      <c r="J161" s="1378" t="s">
        <v>67</v>
      </c>
      <c r="K161" s="1377" t="s">
        <v>68</v>
      </c>
      <c r="L161" s="1377" t="s">
        <v>69</v>
      </c>
      <c r="M161" s="1377" t="s">
        <v>22</v>
      </c>
      <c r="N161" s="1377" t="s">
        <v>758</v>
      </c>
      <c r="O161" s="1377" t="s">
        <v>759</v>
      </c>
      <c r="P161" s="1377" t="s">
        <v>760</v>
      </c>
      <c r="Q161" s="1377" t="s">
        <v>761</v>
      </c>
      <c r="R161" s="1377" t="s">
        <v>762</v>
      </c>
      <c r="S161" s="1377" t="s">
        <v>763</v>
      </c>
      <c r="T161" s="1377" t="s">
        <v>764</v>
      </c>
      <c r="U161" s="1377" t="s">
        <v>765</v>
      </c>
      <c r="V161" s="1377" t="s">
        <v>766</v>
      </c>
      <c r="W161" s="1377" t="s">
        <v>767</v>
      </c>
      <c r="X161" s="1379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376">
        <v>1</v>
      </c>
      <c r="F162" s="1377" t="s">
        <v>615</v>
      </c>
      <c r="G162" s="1377" t="s">
        <v>769</v>
      </c>
      <c r="H162" s="1385">
        <v>19.309999999999999</v>
      </c>
      <c r="I162" s="1377">
        <v>4</v>
      </c>
      <c r="J162" s="1377">
        <v>1</v>
      </c>
      <c r="K162" s="1377">
        <v>0</v>
      </c>
      <c r="L162" s="1377">
        <v>0</v>
      </c>
      <c r="M162" s="1377">
        <v>1</v>
      </c>
      <c r="N162" s="1377">
        <v>0</v>
      </c>
      <c r="O162" s="1377">
        <v>0</v>
      </c>
      <c r="P162" s="1377">
        <v>20</v>
      </c>
      <c r="Q162" s="1377">
        <v>0</v>
      </c>
      <c r="R162" s="1377">
        <v>0</v>
      </c>
      <c r="S162" s="1377">
        <v>0</v>
      </c>
      <c r="T162" s="1377">
        <v>0</v>
      </c>
      <c r="U162" s="1377">
        <v>30</v>
      </c>
      <c r="V162" s="1377">
        <v>0</v>
      </c>
      <c r="W162" s="1377">
        <v>0</v>
      </c>
      <c r="X162" s="1379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376">
        <v>2</v>
      </c>
      <c r="F163" s="1377" t="s">
        <v>775</v>
      </c>
      <c r="G163" s="1377" t="s">
        <v>770</v>
      </c>
      <c r="H163" s="1385">
        <v>26.84</v>
      </c>
      <c r="I163" s="1377">
        <v>5</v>
      </c>
      <c r="J163" s="1377">
        <v>0</v>
      </c>
      <c r="K163" s="1377">
        <v>1</v>
      </c>
      <c r="L163" s="1377">
        <v>1</v>
      </c>
      <c r="M163" s="1377">
        <v>1</v>
      </c>
      <c r="N163" s="1377">
        <v>0</v>
      </c>
      <c r="O163" s="1377">
        <v>16</v>
      </c>
      <c r="P163" s="1377">
        <v>8</v>
      </c>
      <c r="Q163" s="1377">
        <v>40</v>
      </c>
      <c r="R163" s="1377">
        <v>0</v>
      </c>
      <c r="S163" s="1377">
        <v>0</v>
      </c>
      <c r="T163" s="1377">
        <v>17</v>
      </c>
      <c r="U163" s="1377">
        <v>19</v>
      </c>
      <c r="V163" s="1377">
        <v>20</v>
      </c>
      <c r="W163" s="1377">
        <v>0</v>
      </c>
      <c r="X163" s="137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376">
        <v>3</v>
      </c>
      <c r="F164" s="1377" t="s">
        <v>774</v>
      </c>
      <c r="G164" s="1377" t="s">
        <v>770</v>
      </c>
      <c r="H164" s="1385">
        <v>30.06</v>
      </c>
      <c r="I164" s="1377">
        <v>7</v>
      </c>
      <c r="J164" s="1377">
        <v>3</v>
      </c>
      <c r="K164" s="1377">
        <v>0</v>
      </c>
      <c r="L164" s="1377">
        <v>2</v>
      </c>
      <c r="M164" s="1377">
        <v>1</v>
      </c>
      <c r="N164" s="1377">
        <v>104</v>
      </c>
      <c r="O164" s="1377">
        <v>74</v>
      </c>
      <c r="P164" s="1377">
        <v>40</v>
      </c>
      <c r="Q164" s="1377">
        <v>32</v>
      </c>
      <c r="R164" s="1377">
        <v>0</v>
      </c>
      <c r="S164" s="1377">
        <v>0</v>
      </c>
      <c r="T164" s="1377">
        <v>17</v>
      </c>
      <c r="U164" s="1377">
        <v>19</v>
      </c>
      <c r="V164" s="1377">
        <v>14</v>
      </c>
      <c r="W164" s="1377">
        <v>0</v>
      </c>
      <c r="X164" s="1379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376">
        <v>4</v>
      </c>
      <c r="F165" s="1377" t="s">
        <v>614</v>
      </c>
      <c r="G165" s="1377" t="s">
        <v>769</v>
      </c>
      <c r="H165" s="1385">
        <v>20.51</v>
      </c>
      <c r="I165" s="1377">
        <v>4</v>
      </c>
      <c r="J165" s="1377">
        <v>2</v>
      </c>
      <c r="K165" s="1377">
        <v>0</v>
      </c>
      <c r="L165" s="1377">
        <v>1</v>
      </c>
      <c r="M165" s="1377">
        <v>1</v>
      </c>
      <c r="N165" s="1377">
        <v>40</v>
      </c>
      <c r="O165" s="1377">
        <v>20</v>
      </c>
      <c r="P165" s="1377">
        <v>0</v>
      </c>
      <c r="Q165" s="1377">
        <v>0</v>
      </c>
      <c r="R165" s="1377">
        <v>0</v>
      </c>
      <c r="S165" s="1377">
        <v>0</v>
      </c>
      <c r="T165" s="1377">
        <v>21</v>
      </c>
      <c r="U165" s="1377">
        <v>0</v>
      </c>
      <c r="V165" s="1377">
        <v>0</v>
      </c>
      <c r="W165" s="1377">
        <v>0</v>
      </c>
      <c r="X165" s="1379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376">
        <v>5</v>
      </c>
      <c r="F166" s="1377" t="s">
        <v>613</v>
      </c>
      <c r="G166" s="1377" t="s">
        <v>769</v>
      </c>
      <c r="H166" s="1385">
        <v>22.99</v>
      </c>
      <c r="I166" s="1377">
        <v>8</v>
      </c>
      <c r="J166" s="1377">
        <v>1</v>
      </c>
      <c r="K166" s="1377">
        <v>0</v>
      </c>
      <c r="L166" s="1377">
        <v>0</v>
      </c>
      <c r="M166" s="1377">
        <v>1</v>
      </c>
      <c r="N166" s="1377">
        <v>0</v>
      </c>
      <c r="O166" s="1377">
        <v>0</v>
      </c>
      <c r="P166" s="1377">
        <v>0</v>
      </c>
      <c r="Q166" s="1377">
        <v>65</v>
      </c>
      <c r="R166" s="1377">
        <v>0</v>
      </c>
      <c r="S166" s="1377">
        <v>0</v>
      </c>
      <c r="T166" s="1377">
        <v>0</v>
      </c>
      <c r="U166" s="1377">
        <v>0</v>
      </c>
      <c r="V166" s="1377">
        <v>18</v>
      </c>
      <c r="W166" s="1377">
        <v>0</v>
      </c>
      <c r="X166" s="1379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1376">
        <v>6</v>
      </c>
      <c r="F167" s="1377" t="s">
        <v>712</v>
      </c>
      <c r="G167" s="1377" t="s">
        <v>770</v>
      </c>
      <c r="H167" s="1385">
        <v>34.159999999999997</v>
      </c>
      <c r="I167" s="1377">
        <v>7</v>
      </c>
      <c r="J167" s="1377">
        <v>2</v>
      </c>
      <c r="K167" s="1377">
        <v>1</v>
      </c>
      <c r="L167" s="1377">
        <v>2</v>
      </c>
      <c r="M167" s="1377">
        <v>1</v>
      </c>
      <c r="N167" s="1377">
        <v>12</v>
      </c>
      <c r="O167" s="1377">
        <v>40</v>
      </c>
      <c r="P167" s="1377">
        <v>40</v>
      </c>
      <c r="Q167" s="1377">
        <v>95</v>
      </c>
      <c r="R167" s="1377">
        <v>0</v>
      </c>
      <c r="S167" s="1377">
        <v>0</v>
      </c>
      <c r="T167" s="1377">
        <v>13</v>
      </c>
      <c r="U167" s="1377">
        <v>16</v>
      </c>
      <c r="V167" s="1377">
        <v>15</v>
      </c>
      <c r="W167" s="1377">
        <v>0</v>
      </c>
      <c r="X167" s="1379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376">
        <v>7</v>
      </c>
      <c r="F168" s="1377" t="s">
        <v>635</v>
      </c>
      <c r="G168" s="1377" t="s">
        <v>769</v>
      </c>
      <c r="H168" s="1385">
        <v>26.54</v>
      </c>
      <c r="I168" s="1377">
        <v>3</v>
      </c>
      <c r="J168" s="1377">
        <v>1</v>
      </c>
      <c r="K168" s="1377">
        <v>0</v>
      </c>
      <c r="L168" s="1377">
        <v>0</v>
      </c>
      <c r="M168" s="1377">
        <v>1</v>
      </c>
      <c r="N168" s="1377">
        <v>0</v>
      </c>
      <c r="O168" s="1377">
        <v>0</v>
      </c>
      <c r="P168" s="1377">
        <v>0</v>
      </c>
      <c r="Q168" s="1377">
        <v>0</v>
      </c>
      <c r="R168" s="1377">
        <v>0</v>
      </c>
      <c r="S168" s="1377">
        <v>0</v>
      </c>
      <c r="T168" s="1377">
        <v>0</v>
      </c>
      <c r="U168" s="1377">
        <v>0</v>
      </c>
      <c r="V168" s="1377">
        <v>0</v>
      </c>
      <c r="W168" s="1377">
        <v>0</v>
      </c>
      <c r="X168" s="1379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0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376">
        <v>8</v>
      </c>
      <c r="F169" s="1377" t="s">
        <v>640</v>
      </c>
      <c r="G169" s="1377" t="s">
        <v>770</v>
      </c>
      <c r="H169" s="1385">
        <v>23.7</v>
      </c>
      <c r="I169" s="1377">
        <v>5</v>
      </c>
      <c r="J169" s="1377">
        <v>1</v>
      </c>
      <c r="K169" s="1377">
        <v>0</v>
      </c>
      <c r="L169" s="1377">
        <v>1</v>
      </c>
      <c r="M169" s="1377">
        <v>1</v>
      </c>
      <c r="N169" s="1377">
        <v>0</v>
      </c>
      <c r="O169" s="1377">
        <v>60</v>
      </c>
      <c r="P169" s="1377">
        <v>90</v>
      </c>
      <c r="Q169" s="1377">
        <v>0</v>
      </c>
      <c r="R169" s="1377">
        <v>0</v>
      </c>
      <c r="S169" s="1377">
        <v>40</v>
      </c>
      <c r="T169" s="1377">
        <v>20</v>
      </c>
      <c r="U169" s="1377">
        <v>18</v>
      </c>
      <c r="V169" s="1377">
        <v>0</v>
      </c>
      <c r="W169" s="1377">
        <v>0</v>
      </c>
      <c r="X169" s="1379">
        <v>22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376">
        <v>9</v>
      </c>
      <c r="F170" s="1377" t="s">
        <v>1</v>
      </c>
      <c r="G170" s="1377"/>
      <c r="H170" s="1385"/>
      <c r="I170" s="1377">
        <v>0</v>
      </c>
      <c r="J170" s="1377">
        <v>0</v>
      </c>
      <c r="K170" s="1377">
        <v>0</v>
      </c>
      <c r="L170" s="1377">
        <v>0</v>
      </c>
      <c r="M170" s="1377">
        <v>0</v>
      </c>
      <c r="N170" s="1377">
        <v>0</v>
      </c>
      <c r="O170" s="1377">
        <v>0</v>
      </c>
      <c r="P170" s="1377">
        <v>0</v>
      </c>
      <c r="Q170" s="1377">
        <v>0</v>
      </c>
      <c r="R170" s="1377">
        <v>0</v>
      </c>
      <c r="S170" s="1377">
        <v>0</v>
      </c>
      <c r="T170" s="1377">
        <v>0</v>
      </c>
      <c r="U170" s="1377">
        <v>0</v>
      </c>
      <c r="V170" s="1377">
        <v>0</v>
      </c>
      <c r="W170" s="1377">
        <v>0</v>
      </c>
      <c r="X170" s="137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380">
        <v>10</v>
      </c>
      <c r="F171" s="1381" t="s">
        <v>1</v>
      </c>
      <c r="G171" s="1381"/>
      <c r="H171" s="1386"/>
      <c r="I171" s="1381">
        <v>0</v>
      </c>
      <c r="J171" s="1381">
        <v>0</v>
      </c>
      <c r="K171" s="1381">
        <v>0</v>
      </c>
      <c r="L171" s="1381">
        <v>0</v>
      </c>
      <c r="M171" s="1381">
        <v>0</v>
      </c>
      <c r="N171" s="1381">
        <v>0</v>
      </c>
      <c r="O171" s="1381">
        <v>0</v>
      </c>
      <c r="P171" s="1381">
        <v>0</v>
      </c>
      <c r="Q171" s="1381">
        <v>0</v>
      </c>
      <c r="R171" s="1381">
        <v>0</v>
      </c>
      <c r="S171" s="1381">
        <v>0</v>
      </c>
      <c r="T171" s="1381">
        <v>0</v>
      </c>
      <c r="U171" s="1381">
        <v>0</v>
      </c>
      <c r="V171" s="1381">
        <v>0</v>
      </c>
      <c r="W171" s="1381">
        <v>0</v>
      </c>
      <c r="X171" s="138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F10" sqref="F1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2130" t="s">
        <v>749</v>
      </c>
      <c r="F6" s="2131" t="s">
        <v>750</v>
      </c>
      <c r="G6" s="2131" t="s">
        <v>751</v>
      </c>
      <c r="H6" s="2131" t="s">
        <v>752</v>
      </c>
      <c r="I6" s="2131" t="s">
        <v>753</v>
      </c>
      <c r="J6" s="2131" t="s">
        <v>754</v>
      </c>
      <c r="K6" s="2131" t="s">
        <v>755</v>
      </c>
      <c r="L6" s="2131"/>
      <c r="M6" s="2131"/>
      <c r="N6" s="2131"/>
      <c r="O6" s="2131"/>
      <c r="P6" s="2131"/>
      <c r="Q6" s="2131"/>
      <c r="R6" s="2131"/>
      <c r="S6" s="2131"/>
      <c r="T6" s="2131"/>
      <c r="U6" s="2131"/>
      <c r="V6" s="2131"/>
      <c r="W6" s="2131"/>
      <c r="X6" s="2132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140">
        <v>1</v>
      </c>
      <c r="F7" s="2141">
        <v>7</v>
      </c>
      <c r="G7" s="2134">
        <v>10</v>
      </c>
      <c r="H7" s="2134">
        <v>2</v>
      </c>
      <c r="I7" s="2135">
        <v>24</v>
      </c>
      <c r="J7" s="2135">
        <v>9</v>
      </c>
      <c r="K7" s="2134">
        <v>82</v>
      </c>
      <c r="L7" s="2134"/>
      <c r="M7" s="2134"/>
      <c r="N7" s="2134"/>
      <c r="O7" s="2134"/>
      <c r="P7" s="2134"/>
      <c r="Q7" s="2134"/>
      <c r="R7" s="2134"/>
      <c r="S7" s="2134"/>
      <c r="T7" s="2134"/>
      <c r="U7" s="2134"/>
      <c r="V7" s="2134"/>
      <c r="W7" s="2134"/>
      <c r="X7" s="2136"/>
      <c r="AA7" s="256">
        <f>IF(E7=D4,0,1)</f>
        <v>0</v>
      </c>
    </row>
    <row r="8" spans="2:28" x14ac:dyDescent="0.25">
      <c r="E8" s="2133" t="s">
        <v>581</v>
      </c>
      <c r="F8" s="2134" t="s">
        <v>63</v>
      </c>
      <c r="G8" s="2134" t="s">
        <v>756</v>
      </c>
      <c r="H8" s="2134" t="s">
        <v>757</v>
      </c>
      <c r="I8" s="2135" t="s">
        <v>66</v>
      </c>
      <c r="J8" s="2135" t="s">
        <v>67</v>
      </c>
      <c r="K8" s="2134" t="s">
        <v>68</v>
      </c>
      <c r="L8" s="2134" t="s">
        <v>69</v>
      </c>
      <c r="M8" s="2134" t="s">
        <v>22</v>
      </c>
      <c r="N8" s="2134" t="s">
        <v>758</v>
      </c>
      <c r="O8" s="2134" t="s">
        <v>759</v>
      </c>
      <c r="P8" s="2134" t="s">
        <v>760</v>
      </c>
      <c r="Q8" s="2134" t="s">
        <v>761</v>
      </c>
      <c r="R8" s="2134" t="s">
        <v>762</v>
      </c>
      <c r="S8" s="2134" t="s">
        <v>763</v>
      </c>
      <c r="T8" s="2134" t="s">
        <v>764</v>
      </c>
      <c r="U8" s="2134" t="s">
        <v>765</v>
      </c>
      <c r="V8" s="2134" t="s">
        <v>766</v>
      </c>
      <c r="W8" s="2134" t="s">
        <v>767</v>
      </c>
      <c r="X8" s="2136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2133">
        <v>1</v>
      </c>
      <c r="F9" s="2134" t="s">
        <v>778</v>
      </c>
      <c r="G9" s="2134" t="s">
        <v>770</v>
      </c>
      <c r="H9" s="2142">
        <v>24.64</v>
      </c>
      <c r="I9" s="2134">
        <v>6</v>
      </c>
      <c r="J9" s="2134">
        <v>2</v>
      </c>
      <c r="K9" s="2134">
        <v>0</v>
      </c>
      <c r="L9" s="2134">
        <v>1</v>
      </c>
      <c r="M9" s="2134">
        <v>1</v>
      </c>
      <c r="N9" s="2134">
        <v>0</v>
      </c>
      <c r="O9" s="2134">
        <v>17</v>
      </c>
      <c r="P9" s="2134">
        <v>24</v>
      </c>
      <c r="Q9" s="2134">
        <v>43</v>
      </c>
      <c r="R9" s="2134">
        <v>0</v>
      </c>
      <c r="S9" s="2134">
        <v>0</v>
      </c>
      <c r="T9" s="2134">
        <v>23</v>
      </c>
      <c r="U9" s="2134">
        <v>20</v>
      </c>
      <c r="V9" s="2134">
        <v>18</v>
      </c>
      <c r="W9" s="2134">
        <v>0</v>
      </c>
      <c r="X9" s="2136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2133">
        <v>2</v>
      </c>
      <c r="F10" s="2134" t="s">
        <v>661</v>
      </c>
      <c r="G10" s="2134" t="s">
        <v>770</v>
      </c>
      <c r="H10" s="2142">
        <v>27.49</v>
      </c>
      <c r="I10" s="2134">
        <v>5</v>
      </c>
      <c r="J10" s="2134">
        <v>3</v>
      </c>
      <c r="K10" s="2134">
        <v>0</v>
      </c>
      <c r="L10" s="2134">
        <v>2</v>
      </c>
      <c r="M10" s="2134">
        <v>1</v>
      </c>
      <c r="N10" s="2134">
        <v>92</v>
      </c>
      <c r="O10" s="2134">
        <v>117</v>
      </c>
      <c r="P10" s="2134">
        <v>0</v>
      </c>
      <c r="Q10" s="2134">
        <v>136</v>
      </c>
      <c r="R10" s="2134">
        <v>76</v>
      </c>
      <c r="S10" s="2134">
        <v>0</v>
      </c>
      <c r="T10" s="2134">
        <v>18</v>
      </c>
      <c r="U10" s="2134">
        <v>0</v>
      </c>
      <c r="V10" s="2134">
        <v>18</v>
      </c>
      <c r="W10" s="2134">
        <v>15</v>
      </c>
      <c r="X10" s="2136">
        <v>0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2133">
        <v>3</v>
      </c>
      <c r="F11" s="2134" t="s">
        <v>777</v>
      </c>
      <c r="G11" s="2134" t="s">
        <v>770</v>
      </c>
      <c r="H11" s="2142">
        <v>28.78</v>
      </c>
      <c r="I11" s="2134">
        <v>8</v>
      </c>
      <c r="J11" s="2134">
        <v>3</v>
      </c>
      <c r="K11" s="2134">
        <v>1</v>
      </c>
      <c r="L11" s="2134">
        <v>1</v>
      </c>
      <c r="M11" s="2134">
        <v>1</v>
      </c>
      <c r="N11" s="2134">
        <v>0</v>
      </c>
      <c r="O11" s="2134">
        <v>18</v>
      </c>
      <c r="P11" s="2134">
        <v>32</v>
      </c>
      <c r="Q11" s="2134">
        <v>0</v>
      </c>
      <c r="R11" s="2134">
        <v>40</v>
      </c>
      <c r="S11" s="2134">
        <v>0</v>
      </c>
      <c r="T11" s="2134">
        <v>17</v>
      </c>
      <c r="U11" s="2134">
        <v>20</v>
      </c>
      <c r="V11" s="2134">
        <v>0</v>
      </c>
      <c r="W11" s="2134">
        <v>14</v>
      </c>
      <c r="X11" s="2136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2133">
        <v>4</v>
      </c>
      <c r="F12" s="2134" t="s">
        <v>684</v>
      </c>
      <c r="G12" s="2134" t="s">
        <v>770</v>
      </c>
      <c r="H12" s="2142">
        <v>31.98</v>
      </c>
      <c r="I12" s="2134">
        <v>3</v>
      </c>
      <c r="J12" s="2134">
        <v>3</v>
      </c>
      <c r="K12" s="2134">
        <v>2</v>
      </c>
      <c r="L12" s="2134">
        <v>2</v>
      </c>
      <c r="M12" s="2134">
        <v>1</v>
      </c>
      <c r="N12" s="2134">
        <v>40</v>
      </c>
      <c r="O12" s="2134">
        <v>90</v>
      </c>
      <c r="P12" s="2134">
        <v>40</v>
      </c>
      <c r="Q12" s="2134">
        <v>25</v>
      </c>
      <c r="R12" s="2134">
        <v>0</v>
      </c>
      <c r="S12" s="2134">
        <v>0</v>
      </c>
      <c r="T12" s="2134">
        <v>15</v>
      </c>
      <c r="U12" s="2134">
        <v>14</v>
      </c>
      <c r="V12" s="2134">
        <v>18</v>
      </c>
      <c r="W12" s="2134">
        <v>0</v>
      </c>
      <c r="X12" s="213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2133">
        <v>5</v>
      </c>
      <c r="F13" s="2134" t="s">
        <v>610</v>
      </c>
      <c r="G13" s="2134" t="s">
        <v>770</v>
      </c>
      <c r="H13" s="2142">
        <v>18.46</v>
      </c>
      <c r="I13" s="2134">
        <v>6</v>
      </c>
      <c r="J13" s="2134">
        <v>2</v>
      </c>
      <c r="K13" s="2134">
        <v>0</v>
      </c>
      <c r="L13" s="2134">
        <v>1</v>
      </c>
      <c r="M13" s="2134">
        <v>1</v>
      </c>
      <c r="N13" s="2134">
        <v>0</v>
      </c>
      <c r="O13" s="2134">
        <v>0</v>
      </c>
      <c r="P13" s="2134">
        <v>76</v>
      </c>
      <c r="Q13" s="2134">
        <v>8</v>
      </c>
      <c r="R13" s="2134">
        <v>2</v>
      </c>
      <c r="S13" s="2134">
        <v>0</v>
      </c>
      <c r="T13" s="2134">
        <v>0</v>
      </c>
      <c r="U13" s="2134">
        <v>18</v>
      </c>
      <c r="V13" s="2134">
        <v>28</v>
      </c>
      <c r="W13" s="2134">
        <v>38</v>
      </c>
      <c r="X13" s="2136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2133">
        <v>6</v>
      </c>
      <c r="F14" s="2134" t="s">
        <v>657</v>
      </c>
      <c r="G14" s="2134" t="s">
        <v>769</v>
      </c>
      <c r="H14" s="2142">
        <v>20.56</v>
      </c>
      <c r="I14" s="2134">
        <v>3</v>
      </c>
      <c r="J14" s="2134">
        <v>0</v>
      </c>
      <c r="K14" s="2134">
        <v>1</v>
      </c>
      <c r="L14" s="2134">
        <v>0</v>
      </c>
      <c r="M14" s="2134">
        <v>1</v>
      </c>
      <c r="N14" s="2134">
        <v>0</v>
      </c>
      <c r="O14" s="2134">
        <v>0</v>
      </c>
      <c r="P14" s="2134">
        <v>0</v>
      </c>
      <c r="Q14" s="2134">
        <v>0</v>
      </c>
      <c r="R14" s="2134">
        <v>0</v>
      </c>
      <c r="S14" s="2134">
        <v>0</v>
      </c>
      <c r="T14" s="2134">
        <v>0</v>
      </c>
      <c r="U14" s="2134">
        <v>0</v>
      </c>
      <c r="V14" s="2134">
        <v>0</v>
      </c>
      <c r="W14" s="2134">
        <v>0</v>
      </c>
      <c r="X14" s="2136">
        <v>0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2133">
        <v>7</v>
      </c>
      <c r="F15" s="2134" t="s">
        <v>608</v>
      </c>
      <c r="G15" s="2134" t="s">
        <v>770</v>
      </c>
      <c r="H15" s="2142">
        <v>22.04</v>
      </c>
      <c r="I15" s="2134">
        <v>4</v>
      </c>
      <c r="J15" s="2134">
        <v>1</v>
      </c>
      <c r="K15" s="2134">
        <v>0</v>
      </c>
      <c r="L15" s="2134">
        <v>1</v>
      </c>
      <c r="M15" s="2134">
        <v>1</v>
      </c>
      <c r="N15" s="2134">
        <v>0</v>
      </c>
      <c r="O15" s="2134">
        <v>0</v>
      </c>
      <c r="P15" s="2134">
        <v>68</v>
      </c>
      <c r="Q15" s="2134">
        <v>113</v>
      </c>
      <c r="R15" s="2134">
        <v>8</v>
      </c>
      <c r="S15" s="2134">
        <v>0</v>
      </c>
      <c r="T15" s="2134">
        <v>0</v>
      </c>
      <c r="U15" s="2134">
        <v>18</v>
      </c>
      <c r="V15" s="2134">
        <v>18</v>
      </c>
      <c r="W15" s="2134">
        <v>27</v>
      </c>
      <c r="X15" s="2136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2133">
        <v>8</v>
      </c>
      <c r="F16" s="2134" t="s">
        <v>780</v>
      </c>
      <c r="G16" s="2134" t="s">
        <v>770</v>
      </c>
      <c r="H16" s="2142">
        <v>20.46</v>
      </c>
      <c r="I16" s="2134">
        <v>3</v>
      </c>
      <c r="J16" s="2134">
        <v>2</v>
      </c>
      <c r="K16" s="2134">
        <v>0</v>
      </c>
      <c r="L16" s="2134">
        <v>2</v>
      </c>
      <c r="M16" s="2134">
        <v>1</v>
      </c>
      <c r="N16" s="2134">
        <v>24</v>
      </c>
      <c r="O16" s="2134">
        <v>48</v>
      </c>
      <c r="P16" s="2134">
        <v>0</v>
      </c>
      <c r="Q16" s="2134">
        <v>35</v>
      </c>
      <c r="R16" s="2134">
        <v>48</v>
      </c>
      <c r="S16" s="2134">
        <v>0</v>
      </c>
      <c r="T16" s="2134">
        <v>24</v>
      </c>
      <c r="U16" s="2134">
        <v>0</v>
      </c>
      <c r="V16" s="2134">
        <v>24</v>
      </c>
      <c r="W16" s="2134">
        <v>23</v>
      </c>
      <c r="X16" s="2136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2133">
        <v>9</v>
      </c>
      <c r="F17" s="2134" t="s">
        <v>810</v>
      </c>
      <c r="G17" s="2134"/>
      <c r="H17" s="2142"/>
      <c r="I17" s="2134">
        <v>0</v>
      </c>
      <c r="J17" s="2134">
        <v>0</v>
      </c>
      <c r="K17" s="2134">
        <v>0</v>
      </c>
      <c r="L17" s="2134">
        <v>0</v>
      </c>
      <c r="M17" s="2134">
        <v>0</v>
      </c>
      <c r="N17" s="2134">
        <v>0</v>
      </c>
      <c r="O17" s="2134">
        <v>0</v>
      </c>
      <c r="P17" s="2134">
        <v>0</v>
      </c>
      <c r="Q17" s="2134">
        <v>0</v>
      </c>
      <c r="R17" s="2134">
        <v>0</v>
      </c>
      <c r="S17" s="2134">
        <v>0</v>
      </c>
      <c r="T17" s="2134">
        <v>0</v>
      </c>
      <c r="U17" s="2134">
        <v>0</v>
      </c>
      <c r="V17" s="2134">
        <v>0</v>
      </c>
      <c r="W17" s="2134">
        <v>0</v>
      </c>
      <c r="X17" s="2136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137">
        <v>10</v>
      </c>
      <c r="F18" s="2138" t="s">
        <v>810</v>
      </c>
      <c r="G18" s="2138"/>
      <c r="H18" s="2143"/>
      <c r="I18" s="2138">
        <v>0</v>
      </c>
      <c r="J18" s="2138">
        <v>0</v>
      </c>
      <c r="K18" s="2138">
        <v>0</v>
      </c>
      <c r="L18" s="2138">
        <v>0</v>
      </c>
      <c r="M18" s="2138">
        <v>0</v>
      </c>
      <c r="N18" s="2138">
        <v>0</v>
      </c>
      <c r="O18" s="2138">
        <v>0</v>
      </c>
      <c r="P18" s="2138">
        <v>0</v>
      </c>
      <c r="Q18" s="2138">
        <v>0</v>
      </c>
      <c r="R18" s="2138">
        <v>0</v>
      </c>
      <c r="S18" s="2138">
        <v>0</v>
      </c>
      <c r="T18" s="2138">
        <v>0</v>
      </c>
      <c r="U18" s="2138">
        <v>0</v>
      </c>
      <c r="V18" s="2138">
        <v>0</v>
      </c>
      <c r="W18" s="2138">
        <v>0</v>
      </c>
      <c r="X18" s="2139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429" t="s">
        <v>749</v>
      </c>
      <c r="F23" s="1430" t="s">
        <v>750</v>
      </c>
      <c r="G23" s="1430" t="s">
        <v>751</v>
      </c>
      <c r="H23" s="1430" t="s">
        <v>752</v>
      </c>
      <c r="I23" s="1430" t="s">
        <v>753</v>
      </c>
      <c r="J23" s="1430" t="s">
        <v>754</v>
      </c>
      <c r="K23" s="1430" t="s">
        <v>755</v>
      </c>
      <c r="L23" s="1430"/>
      <c r="M23" s="1430"/>
      <c r="N23" s="1430"/>
      <c r="O23" s="1430"/>
      <c r="P23" s="1430"/>
      <c r="Q23" s="1430"/>
      <c r="R23" s="1430"/>
      <c r="S23" s="1430"/>
      <c r="T23" s="1430"/>
      <c r="U23" s="1430"/>
      <c r="V23" s="1430"/>
      <c r="W23" s="1430"/>
      <c r="X23" s="143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439">
        <v>2</v>
      </c>
      <c r="F24" s="1440">
        <v>4</v>
      </c>
      <c r="G24" s="1433">
        <v>5</v>
      </c>
      <c r="H24" s="1433">
        <v>7</v>
      </c>
      <c r="I24" s="1434">
        <v>18</v>
      </c>
      <c r="J24" s="1434">
        <v>17</v>
      </c>
      <c r="K24" s="1433">
        <v>55</v>
      </c>
      <c r="L24" s="1433"/>
      <c r="M24" s="1433"/>
      <c r="N24" s="1433"/>
      <c r="O24" s="1433"/>
      <c r="P24" s="1433"/>
      <c r="Q24" s="1433"/>
      <c r="R24" s="1433"/>
      <c r="S24" s="1433"/>
      <c r="T24" s="1433"/>
      <c r="U24" s="1433"/>
      <c r="V24" s="1433"/>
      <c r="W24" s="1433"/>
      <c r="X24" s="1435"/>
      <c r="AA24" s="256">
        <f>IF(E24=D21,0,1)</f>
        <v>0</v>
      </c>
    </row>
    <row r="25" spans="2:28" x14ac:dyDescent="0.25">
      <c r="E25" s="1432" t="s">
        <v>581</v>
      </c>
      <c r="F25" s="1433" t="s">
        <v>63</v>
      </c>
      <c r="G25" s="1433" t="s">
        <v>756</v>
      </c>
      <c r="H25" s="1433" t="s">
        <v>757</v>
      </c>
      <c r="I25" s="1434" t="s">
        <v>66</v>
      </c>
      <c r="J25" s="1434" t="s">
        <v>67</v>
      </c>
      <c r="K25" s="1433" t="s">
        <v>68</v>
      </c>
      <c r="L25" s="1433" t="s">
        <v>69</v>
      </c>
      <c r="M25" s="1433" t="s">
        <v>22</v>
      </c>
      <c r="N25" s="1433" t="s">
        <v>758</v>
      </c>
      <c r="O25" s="1433" t="s">
        <v>759</v>
      </c>
      <c r="P25" s="1433" t="s">
        <v>760</v>
      </c>
      <c r="Q25" s="1433" t="s">
        <v>761</v>
      </c>
      <c r="R25" s="1433" t="s">
        <v>762</v>
      </c>
      <c r="S25" s="1433" t="s">
        <v>763</v>
      </c>
      <c r="T25" s="1433" t="s">
        <v>764</v>
      </c>
      <c r="U25" s="1433" t="s">
        <v>765</v>
      </c>
      <c r="V25" s="1433" t="s">
        <v>766</v>
      </c>
      <c r="W25" s="1433" t="s">
        <v>767</v>
      </c>
      <c r="X25" s="1435" t="s">
        <v>768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1432">
        <v>1</v>
      </c>
      <c r="F26" s="1433" t="s">
        <v>622</v>
      </c>
      <c r="G26" s="1433" t="s">
        <v>770</v>
      </c>
      <c r="H26" s="1441">
        <v>21.47</v>
      </c>
      <c r="I26" s="1433">
        <v>4</v>
      </c>
      <c r="J26" s="1433">
        <v>0</v>
      </c>
      <c r="K26" s="1433">
        <v>0</v>
      </c>
      <c r="L26" s="1433">
        <v>1</v>
      </c>
      <c r="M26" s="1433">
        <v>1</v>
      </c>
      <c r="N26" s="1433">
        <v>0</v>
      </c>
      <c r="O26" s="1433">
        <v>38</v>
      </c>
      <c r="P26" s="1433">
        <v>20</v>
      </c>
      <c r="Q26" s="1433">
        <v>16</v>
      </c>
      <c r="R26" s="1433">
        <v>0</v>
      </c>
      <c r="S26" s="1433">
        <v>0</v>
      </c>
      <c r="T26" s="1433">
        <v>21</v>
      </c>
      <c r="U26" s="1433">
        <v>27</v>
      </c>
      <c r="V26" s="1433">
        <v>22</v>
      </c>
      <c r="W26" s="1433">
        <v>0</v>
      </c>
      <c r="X26" s="143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1432">
        <v>2</v>
      </c>
      <c r="F27" s="1433" t="s">
        <v>788</v>
      </c>
      <c r="G27" s="1433" t="s">
        <v>770</v>
      </c>
      <c r="H27" s="1441">
        <v>21.47</v>
      </c>
      <c r="I27" s="1433">
        <v>5</v>
      </c>
      <c r="J27" s="1433">
        <v>1</v>
      </c>
      <c r="K27" s="1433">
        <v>0</v>
      </c>
      <c r="L27" s="1433">
        <v>1</v>
      </c>
      <c r="M27" s="1433">
        <v>1</v>
      </c>
      <c r="N27" s="1433">
        <v>0</v>
      </c>
      <c r="O27" s="1433">
        <v>73</v>
      </c>
      <c r="P27" s="1433">
        <v>5</v>
      </c>
      <c r="Q27" s="1433">
        <v>40</v>
      </c>
      <c r="R27" s="1433">
        <v>0</v>
      </c>
      <c r="S27" s="1433">
        <v>0</v>
      </c>
      <c r="T27" s="1433">
        <v>21</v>
      </c>
      <c r="U27" s="1433">
        <v>30</v>
      </c>
      <c r="V27" s="1433">
        <v>19</v>
      </c>
      <c r="W27" s="1433">
        <v>0</v>
      </c>
      <c r="X27" s="1435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1432">
        <v>3</v>
      </c>
      <c r="F28" s="1433" t="s">
        <v>611</v>
      </c>
      <c r="G28" s="1433" t="s">
        <v>770</v>
      </c>
      <c r="H28" s="1441">
        <v>28.36</v>
      </c>
      <c r="I28" s="1433">
        <v>5</v>
      </c>
      <c r="J28" s="1433">
        <v>2</v>
      </c>
      <c r="K28" s="1433">
        <v>1</v>
      </c>
      <c r="L28" s="1433">
        <v>1</v>
      </c>
      <c r="M28" s="1433">
        <v>1</v>
      </c>
      <c r="N28" s="1433">
        <v>0</v>
      </c>
      <c r="O28" s="1433">
        <v>40</v>
      </c>
      <c r="P28" s="1433">
        <v>52</v>
      </c>
      <c r="Q28" s="1433">
        <v>12</v>
      </c>
      <c r="R28" s="1433">
        <v>0</v>
      </c>
      <c r="S28" s="1433">
        <v>0</v>
      </c>
      <c r="T28" s="1433">
        <v>13</v>
      </c>
      <c r="U28" s="1433">
        <v>18</v>
      </c>
      <c r="V28" s="1433">
        <v>22</v>
      </c>
      <c r="W28" s="1433">
        <v>0</v>
      </c>
      <c r="X28" s="1435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432">
        <v>4</v>
      </c>
      <c r="F29" s="1433" t="s">
        <v>621</v>
      </c>
      <c r="G29" s="1433" t="s">
        <v>769</v>
      </c>
      <c r="H29" s="1441">
        <v>21.97</v>
      </c>
      <c r="I29" s="1433">
        <v>3</v>
      </c>
      <c r="J29" s="1433">
        <v>1</v>
      </c>
      <c r="K29" s="1433">
        <v>1</v>
      </c>
      <c r="L29" s="1433">
        <v>0</v>
      </c>
      <c r="M29" s="1433">
        <v>0</v>
      </c>
      <c r="N29" s="1433">
        <v>0</v>
      </c>
      <c r="O29" s="1433">
        <v>0</v>
      </c>
      <c r="P29" s="1433">
        <v>0</v>
      </c>
      <c r="Q29" s="1433">
        <v>32</v>
      </c>
      <c r="R29" s="1433">
        <v>0</v>
      </c>
      <c r="S29" s="1433">
        <v>0</v>
      </c>
      <c r="T29" s="1433">
        <v>0</v>
      </c>
      <c r="U29" s="1433">
        <v>0</v>
      </c>
      <c r="V29" s="1433">
        <v>19</v>
      </c>
      <c r="W29" s="1433">
        <v>0</v>
      </c>
      <c r="X29" s="1435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432">
        <v>5</v>
      </c>
      <c r="F30" s="1433" t="s">
        <v>789</v>
      </c>
      <c r="G30" s="1433" t="s">
        <v>769</v>
      </c>
      <c r="H30" s="1441">
        <v>16.489999999999998</v>
      </c>
      <c r="I30" s="1433">
        <v>2</v>
      </c>
      <c r="J30" s="1433">
        <v>0</v>
      </c>
      <c r="K30" s="1433">
        <v>0</v>
      </c>
      <c r="L30" s="1433">
        <v>0</v>
      </c>
      <c r="M30" s="1433">
        <v>1</v>
      </c>
      <c r="N30" s="1433">
        <v>0</v>
      </c>
      <c r="O30" s="1433">
        <v>0</v>
      </c>
      <c r="P30" s="1433">
        <v>0</v>
      </c>
      <c r="Q30" s="1433">
        <v>0</v>
      </c>
      <c r="R30" s="1433">
        <v>0</v>
      </c>
      <c r="S30" s="1433">
        <v>0</v>
      </c>
      <c r="T30" s="1433">
        <v>0</v>
      </c>
      <c r="U30" s="1433">
        <v>0</v>
      </c>
      <c r="V30" s="1433">
        <v>0</v>
      </c>
      <c r="W30" s="1433">
        <v>0</v>
      </c>
      <c r="X30" s="1435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38</v>
      </c>
      <c r="C31" s="256">
        <f t="shared" ca="1" si="9"/>
        <v>38</v>
      </c>
      <c r="E31" s="1432">
        <v>6</v>
      </c>
      <c r="F31" s="1433" t="s">
        <v>682</v>
      </c>
      <c r="G31" s="1433" t="s">
        <v>770</v>
      </c>
      <c r="H31" s="1441">
        <v>25.17</v>
      </c>
      <c r="I31" s="1433">
        <v>4</v>
      </c>
      <c r="J31" s="1433">
        <v>2</v>
      </c>
      <c r="K31" s="1433">
        <v>0</v>
      </c>
      <c r="L31" s="1433">
        <v>1</v>
      </c>
      <c r="M31" s="1433">
        <v>1</v>
      </c>
      <c r="N31" s="1433">
        <v>0</v>
      </c>
      <c r="O31" s="1433">
        <v>62</v>
      </c>
      <c r="P31" s="1433">
        <v>99</v>
      </c>
      <c r="Q31" s="1433">
        <v>0</v>
      </c>
      <c r="R31" s="1433">
        <v>0</v>
      </c>
      <c r="S31" s="1433">
        <v>50</v>
      </c>
      <c r="T31" s="1433">
        <v>18</v>
      </c>
      <c r="U31" s="1433">
        <v>18</v>
      </c>
      <c r="V31" s="1433">
        <v>0</v>
      </c>
      <c r="W31" s="1433">
        <v>0</v>
      </c>
      <c r="X31" s="1435">
        <v>17</v>
      </c>
      <c r="Y31" s="256">
        <f t="shared" ca="1" si="7"/>
        <v>38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432">
        <v>7</v>
      </c>
      <c r="F32" s="1433" t="s">
        <v>729</v>
      </c>
      <c r="G32" s="1433" t="s">
        <v>769</v>
      </c>
      <c r="H32" s="1441">
        <v>18.3</v>
      </c>
      <c r="I32" s="1433">
        <v>4</v>
      </c>
      <c r="J32" s="1433">
        <v>1</v>
      </c>
      <c r="K32" s="1433">
        <v>0</v>
      </c>
      <c r="L32" s="1433">
        <v>0</v>
      </c>
      <c r="M32" s="1433">
        <v>1</v>
      </c>
      <c r="N32" s="1433">
        <v>0</v>
      </c>
      <c r="O32" s="1433">
        <v>40</v>
      </c>
      <c r="P32" s="1433">
        <v>40</v>
      </c>
      <c r="Q32" s="1433">
        <v>0</v>
      </c>
      <c r="R32" s="1433">
        <v>0</v>
      </c>
      <c r="S32" s="1433">
        <v>0</v>
      </c>
      <c r="T32" s="1433">
        <v>24</v>
      </c>
      <c r="U32" s="1433">
        <v>21</v>
      </c>
      <c r="V32" s="1433">
        <v>0</v>
      </c>
      <c r="W32" s="1433">
        <v>0</v>
      </c>
      <c r="X32" s="1435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36</v>
      </c>
      <c r="C33" s="256">
        <f t="shared" ca="1" si="9"/>
        <v>36</v>
      </c>
      <c r="E33" s="1432">
        <v>8</v>
      </c>
      <c r="F33" s="1433" t="s">
        <v>791</v>
      </c>
      <c r="G33" s="1433" t="s">
        <v>769</v>
      </c>
      <c r="H33" s="1441">
        <v>20.350000000000001</v>
      </c>
      <c r="I33" s="1433">
        <v>2</v>
      </c>
      <c r="J33" s="1433">
        <v>3</v>
      </c>
      <c r="K33" s="1433">
        <v>0</v>
      </c>
      <c r="L33" s="1433">
        <v>1</v>
      </c>
      <c r="M33" s="1433">
        <v>1</v>
      </c>
      <c r="N33" s="1433">
        <v>8</v>
      </c>
      <c r="O33" s="1433">
        <v>0</v>
      </c>
      <c r="P33" s="1433">
        <v>0</v>
      </c>
      <c r="Q33" s="1433">
        <v>24</v>
      </c>
      <c r="R33" s="1433">
        <v>40</v>
      </c>
      <c r="S33" s="1433">
        <v>0</v>
      </c>
      <c r="T33" s="1433">
        <v>0</v>
      </c>
      <c r="U33" s="1433">
        <v>0</v>
      </c>
      <c r="V33" s="1433">
        <v>23</v>
      </c>
      <c r="W33" s="1433">
        <v>29</v>
      </c>
      <c r="X33" s="1435">
        <v>0</v>
      </c>
      <c r="Y33" s="256">
        <f t="shared" ca="1" si="7"/>
        <v>36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>
        <f t="shared" ca="1" si="6"/>
        <v>40</v>
      </c>
      <c r="E34" s="1432">
        <v>9</v>
      </c>
      <c r="F34" s="1433" t="s">
        <v>832</v>
      </c>
      <c r="G34" s="1433"/>
      <c r="H34" s="1441"/>
      <c r="I34" s="1433">
        <v>0</v>
      </c>
      <c r="J34" s="1433">
        <v>0</v>
      </c>
      <c r="K34" s="1433">
        <v>0</v>
      </c>
      <c r="L34" s="1433">
        <v>0</v>
      </c>
      <c r="M34" s="1433">
        <v>1</v>
      </c>
      <c r="N34" s="1433">
        <v>0</v>
      </c>
      <c r="O34" s="1433">
        <v>0</v>
      </c>
      <c r="P34" s="1433">
        <v>0</v>
      </c>
      <c r="Q34" s="1433">
        <v>0</v>
      </c>
      <c r="R34" s="1433">
        <v>0</v>
      </c>
      <c r="S34" s="1433">
        <v>0</v>
      </c>
      <c r="T34" s="1433">
        <v>0</v>
      </c>
      <c r="U34" s="1433">
        <v>0</v>
      </c>
      <c r="V34" s="1433">
        <v>0</v>
      </c>
      <c r="W34" s="1433">
        <v>0</v>
      </c>
      <c r="X34" s="1435">
        <v>0</v>
      </c>
      <c r="Y34" s="256">
        <f t="shared" ca="1" si="7"/>
        <v>40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436">
        <v>10</v>
      </c>
      <c r="F35" s="1437" t="s">
        <v>1</v>
      </c>
      <c r="G35" s="1437"/>
      <c r="H35" s="1442"/>
      <c r="I35" s="1437">
        <v>0</v>
      </c>
      <c r="J35" s="1437">
        <v>0</v>
      </c>
      <c r="K35" s="1437">
        <v>0</v>
      </c>
      <c r="L35" s="1437">
        <v>0</v>
      </c>
      <c r="M35" s="1437">
        <v>0</v>
      </c>
      <c r="N35" s="1437">
        <v>0</v>
      </c>
      <c r="O35" s="1437">
        <v>0</v>
      </c>
      <c r="P35" s="1437">
        <v>0</v>
      </c>
      <c r="Q35" s="1437">
        <v>0</v>
      </c>
      <c r="R35" s="1437">
        <v>0</v>
      </c>
      <c r="S35" s="1437">
        <v>0</v>
      </c>
      <c r="T35" s="1437">
        <v>0</v>
      </c>
      <c r="U35" s="1437">
        <v>0</v>
      </c>
      <c r="V35" s="1437">
        <v>0</v>
      </c>
      <c r="W35" s="1437">
        <v>0</v>
      </c>
      <c r="X35" s="143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527" t="s">
        <v>749</v>
      </c>
      <c r="F40" s="1528" t="s">
        <v>750</v>
      </c>
      <c r="G40" s="1528" t="s">
        <v>751</v>
      </c>
      <c r="H40" s="1528" t="s">
        <v>752</v>
      </c>
      <c r="I40" s="1528" t="s">
        <v>753</v>
      </c>
      <c r="J40" s="1528" t="s">
        <v>754</v>
      </c>
      <c r="K40" s="1528" t="s">
        <v>755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37">
        <v>3</v>
      </c>
      <c r="F41" s="1538">
        <v>10</v>
      </c>
      <c r="G41" s="1531">
        <v>4</v>
      </c>
      <c r="H41" s="1531">
        <v>8</v>
      </c>
      <c r="I41" s="1532">
        <v>9</v>
      </c>
      <c r="J41" s="1532">
        <v>24</v>
      </c>
      <c r="K41" s="1531">
        <v>49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6">
        <f>IF(E41=D38,0,1)</f>
        <v>0</v>
      </c>
    </row>
    <row r="42" spans="2:28" x14ac:dyDescent="0.25">
      <c r="E42" s="1530" t="s">
        <v>581</v>
      </c>
      <c r="F42" s="1531" t="s">
        <v>63</v>
      </c>
      <c r="G42" s="1531" t="s">
        <v>756</v>
      </c>
      <c r="H42" s="1531" t="s">
        <v>757</v>
      </c>
      <c r="I42" s="1532" t="s">
        <v>66</v>
      </c>
      <c r="J42" s="1532" t="s">
        <v>67</v>
      </c>
      <c r="K42" s="1531" t="s">
        <v>68</v>
      </c>
      <c r="L42" s="1531" t="s">
        <v>69</v>
      </c>
      <c r="M42" s="1531" t="s">
        <v>22</v>
      </c>
      <c r="N42" s="1531" t="s">
        <v>758</v>
      </c>
      <c r="O42" s="1531" t="s">
        <v>759</v>
      </c>
      <c r="P42" s="1531" t="s">
        <v>760</v>
      </c>
      <c r="Q42" s="1531" t="s">
        <v>761</v>
      </c>
      <c r="R42" s="1531" t="s">
        <v>762</v>
      </c>
      <c r="S42" s="1531" t="s">
        <v>763</v>
      </c>
      <c r="T42" s="1531" t="s">
        <v>764</v>
      </c>
      <c r="U42" s="1531" t="s">
        <v>765</v>
      </c>
      <c r="V42" s="1531" t="s">
        <v>766</v>
      </c>
      <c r="W42" s="1531" t="s">
        <v>767</v>
      </c>
      <c r="X42" s="1533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530">
        <v>1</v>
      </c>
      <c r="F43" s="1531" t="s">
        <v>633</v>
      </c>
      <c r="G43" s="1531" t="s">
        <v>770</v>
      </c>
      <c r="H43" s="1539">
        <v>24.9</v>
      </c>
      <c r="I43" s="1531">
        <v>6</v>
      </c>
      <c r="J43" s="1531">
        <v>2</v>
      </c>
      <c r="K43" s="1531">
        <v>0</v>
      </c>
      <c r="L43" s="1531">
        <v>1</v>
      </c>
      <c r="M43" s="1531">
        <v>1</v>
      </c>
      <c r="N43" s="1531">
        <v>0</v>
      </c>
      <c r="O43" s="1531">
        <v>0</v>
      </c>
      <c r="P43" s="1531">
        <v>20</v>
      </c>
      <c r="Q43" s="1531">
        <v>8</v>
      </c>
      <c r="R43" s="1531">
        <v>0</v>
      </c>
      <c r="S43" s="1531">
        <v>44</v>
      </c>
      <c r="T43" s="1531">
        <v>0</v>
      </c>
      <c r="U43" s="1531">
        <v>16</v>
      </c>
      <c r="V43" s="1531">
        <v>19</v>
      </c>
      <c r="W43" s="1531">
        <v>0</v>
      </c>
      <c r="X43" s="1533">
        <v>17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530">
        <v>2</v>
      </c>
      <c r="F44" s="1531" t="s">
        <v>792</v>
      </c>
      <c r="G44" s="1531" t="s">
        <v>769</v>
      </c>
      <c r="H44" s="1539">
        <v>21.32</v>
      </c>
      <c r="I44" s="1531">
        <v>5</v>
      </c>
      <c r="J44" s="1531">
        <v>0</v>
      </c>
      <c r="K44" s="1531">
        <v>0</v>
      </c>
      <c r="L44" s="1531">
        <v>1</v>
      </c>
      <c r="M44" s="1531">
        <v>1</v>
      </c>
      <c r="N44" s="1531">
        <v>40</v>
      </c>
      <c r="O44" s="1531">
        <v>4</v>
      </c>
      <c r="P44" s="1531">
        <v>0</v>
      </c>
      <c r="Q44" s="1531">
        <v>0</v>
      </c>
      <c r="R44" s="1531">
        <v>0</v>
      </c>
      <c r="S44" s="1531">
        <v>0</v>
      </c>
      <c r="T44" s="1531">
        <v>26</v>
      </c>
      <c r="U44" s="1531">
        <v>0</v>
      </c>
      <c r="V44" s="1531">
        <v>0</v>
      </c>
      <c r="W44" s="1531">
        <v>0</v>
      </c>
      <c r="X44" s="1533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66</v>
      </c>
      <c r="C45" s="256">
        <f t="shared" ca="1" si="15"/>
        <v>66</v>
      </c>
      <c r="E45" s="1530">
        <v>3</v>
      </c>
      <c r="F45" s="1531" t="s">
        <v>822</v>
      </c>
      <c r="G45" s="1531" t="s">
        <v>769</v>
      </c>
      <c r="H45" s="1539">
        <v>16.88</v>
      </c>
      <c r="I45" s="1531">
        <v>4</v>
      </c>
      <c r="J45" s="1531">
        <v>2</v>
      </c>
      <c r="K45" s="1531">
        <v>0</v>
      </c>
      <c r="L45" s="1531">
        <v>1</v>
      </c>
      <c r="M45" s="1531">
        <v>1</v>
      </c>
      <c r="N45" s="1531">
        <v>16</v>
      </c>
      <c r="O45" s="1531">
        <v>0</v>
      </c>
      <c r="P45" s="1531">
        <v>0</v>
      </c>
      <c r="Q45" s="1531">
        <v>0</v>
      </c>
      <c r="R45" s="1531">
        <v>0</v>
      </c>
      <c r="S45" s="1531">
        <v>0</v>
      </c>
      <c r="T45" s="1531">
        <v>0</v>
      </c>
      <c r="U45" s="1531">
        <v>0</v>
      </c>
      <c r="V45" s="1531">
        <v>0</v>
      </c>
      <c r="W45" s="1531">
        <v>0</v>
      </c>
      <c r="X45" s="1533">
        <v>0</v>
      </c>
      <c r="Y45" s="256">
        <f t="shared" ca="1" si="13"/>
        <v>66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64</v>
      </c>
      <c r="C46" s="256">
        <f t="shared" ca="1" si="15"/>
        <v>64</v>
      </c>
      <c r="E46" s="1530">
        <v>4</v>
      </c>
      <c r="F46" s="1531" t="s">
        <v>812</v>
      </c>
      <c r="G46" s="1531" t="s">
        <v>769</v>
      </c>
      <c r="H46" s="1539">
        <v>17.57</v>
      </c>
      <c r="I46" s="1531">
        <v>3</v>
      </c>
      <c r="J46" s="1531">
        <v>0</v>
      </c>
      <c r="K46" s="1531">
        <v>0</v>
      </c>
      <c r="L46" s="1531">
        <v>0</v>
      </c>
      <c r="M46" s="1531">
        <v>1</v>
      </c>
      <c r="N46" s="1531">
        <v>0</v>
      </c>
      <c r="O46" s="1531">
        <v>0</v>
      </c>
      <c r="P46" s="1531">
        <v>58</v>
      </c>
      <c r="Q46" s="1531">
        <v>0</v>
      </c>
      <c r="R46" s="1531">
        <v>0</v>
      </c>
      <c r="S46" s="1531">
        <v>0</v>
      </c>
      <c r="T46" s="1531">
        <v>0</v>
      </c>
      <c r="U46" s="1531">
        <v>24</v>
      </c>
      <c r="V46" s="1531">
        <v>0</v>
      </c>
      <c r="W46" s="1531">
        <v>0</v>
      </c>
      <c r="X46" s="1533">
        <v>0</v>
      </c>
      <c r="Y46" s="256">
        <f t="shared" ca="1" si="13"/>
        <v>64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530">
        <v>5</v>
      </c>
      <c r="F47" s="1531" t="s">
        <v>583</v>
      </c>
      <c r="G47" s="1531" t="s">
        <v>769</v>
      </c>
      <c r="H47" s="1539">
        <v>16.649999999999999</v>
      </c>
      <c r="I47" s="1531">
        <v>3</v>
      </c>
      <c r="J47" s="1531">
        <v>0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0</v>
      </c>
      <c r="R47" s="1531">
        <v>0</v>
      </c>
      <c r="S47" s="1531">
        <v>0</v>
      </c>
      <c r="T47" s="1531">
        <v>0</v>
      </c>
      <c r="U47" s="1531">
        <v>0</v>
      </c>
      <c r="V47" s="1531">
        <v>0</v>
      </c>
      <c r="W47" s="1531">
        <v>0</v>
      </c>
      <c r="X47" s="1533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530">
        <v>6</v>
      </c>
      <c r="F48" s="1531" t="s">
        <v>584</v>
      </c>
      <c r="G48" s="1531" t="s">
        <v>769</v>
      </c>
      <c r="H48" s="1539">
        <v>22.93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0</v>
      </c>
      <c r="Q48" s="1531">
        <v>0</v>
      </c>
      <c r="R48" s="1531">
        <v>0</v>
      </c>
      <c r="S48" s="1531">
        <v>0</v>
      </c>
      <c r="T48" s="1531">
        <v>0</v>
      </c>
      <c r="U48" s="1531">
        <v>0</v>
      </c>
      <c r="V48" s="1531">
        <v>0</v>
      </c>
      <c r="W48" s="1531">
        <v>0</v>
      </c>
      <c r="X48" s="1533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530">
        <v>7</v>
      </c>
      <c r="F49" s="1531" t="s">
        <v>585</v>
      </c>
      <c r="G49" s="1531" t="s">
        <v>769</v>
      </c>
      <c r="H49" s="1539">
        <v>19.47</v>
      </c>
      <c r="I49" s="1531">
        <v>2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32</v>
      </c>
      <c r="Q49" s="1531">
        <v>0</v>
      </c>
      <c r="R49" s="1531">
        <v>0</v>
      </c>
      <c r="S49" s="1531">
        <v>0</v>
      </c>
      <c r="T49" s="1531">
        <v>0</v>
      </c>
      <c r="U49" s="1531">
        <v>20</v>
      </c>
      <c r="V49" s="1531">
        <v>0</v>
      </c>
      <c r="W49" s="1531">
        <v>0</v>
      </c>
      <c r="X49" s="1533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0">
        <v>8</v>
      </c>
      <c r="F50" s="1531" t="s">
        <v>794</v>
      </c>
      <c r="G50" s="1531" t="s">
        <v>769</v>
      </c>
      <c r="H50" s="1539">
        <v>24.73</v>
      </c>
      <c r="I50" s="1531">
        <v>6</v>
      </c>
      <c r="J50" s="1531">
        <v>2</v>
      </c>
      <c r="K50" s="1531">
        <v>0</v>
      </c>
      <c r="L50" s="1531">
        <v>1</v>
      </c>
      <c r="M50" s="1531">
        <v>1</v>
      </c>
      <c r="N50" s="1531">
        <v>60</v>
      </c>
      <c r="O50" s="1531">
        <v>0</v>
      </c>
      <c r="P50" s="1531">
        <v>0</v>
      </c>
      <c r="Q50" s="1531">
        <v>0</v>
      </c>
      <c r="R50" s="1531">
        <v>0</v>
      </c>
      <c r="S50" s="1531">
        <v>0</v>
      </c>
      <c r="T50" s="1531">
        <v>0</v>
      </c>
      <c r="U50" s="1531">
        <v>0</v>
      </c>
      <c r="V50" s="1531">
        <v>0</v>
      </c>
      <c r="W50" s="1531">
        <v>0</v>
      </c>
      <c r="X50" s="1533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429" t="s">
        <v>749</v>
      </c>
      <c r="F57" s="1430" t="s">
        <v>750</v>
      </c>
      <c r="G57" s="1430" t="s">
        <v>751</v>
      </c>
      <c r="H57" s="1430" t="s">
        <v>752</v>
      </c>
      <c r="I57" s="1430" t="s">
        <v>753</v>
      </c>
      <c r="J57" s="1430" t="s">
        <v>754</v>
      </c>
      <c r="K57" s="1430" t="s">
        <v>755</v>
      </c>
      <c r="L57" s="1430"/>
      <c r="M57" s="1430"/>
      <c r="N57" s="1430"/>
      <c r="O57" s="1430"/>
      <c r="P57" s="1430"/>
      <c r="Q57" s="1430"/>
      <c r="R57" s="1430"/>
      <c r="S57" s="1430"/>
      <c r="T57" s="1430"/>
      <c r="U57" s="1430"/>
      <c r="V57" s="1430"/>
      <c r="W57" s="1430"/>
      <c r="X57" s="143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439">
        <v>4</v>
      </c>
      <c r="F58" s="1440">
        <v>2</v>
      </c>
      <c r="G58" s="1433">
        <v>7</v>
      </c>
      <c r="H58" s="1433">
        <v>5</v>
      </c>
      <c r="I58" s="1434">
        <v>17</v>
      </c>
      <c r="J58" s="1434">
        <v>18</v>
      </c>
      <c r="K58" s="1433">
        <v>65</v>
      </c>
      <c r="L58" s="1433"/>
      <c r="M58" s="1433"/>
      <c r="N58" s="1433"/>
      <c r="O58" s="1433"/>
      <c r="P58" s="1433"/>
      <c r="Q58" s="1433"/>
      <c r="R58" s="1433"/>
      <c r="S58" s="1433"/>
      <c r="T58" s="1433"/>
      <c r="U58" s="1433"/>
      <c r="V58" s="1433"/>
      <c r="W58" s="1433"/>
      <c r="X58" s="1435"/>
      <c r="AA58" s="256">
        <f>IF(E58=D55,0,1)</f>
        <v>0</v>
      </c>
    </row>
    <row r="59" spans="2:28" x14ac:dyDescent="0.25">
      <c r="E59" s="1432" t="s">
        <v>581</v>
      </c>
      <c r="F59" s="1433" t="s">
        <v>63</v>
      </c>
      <c r="G59" s="1433" t="s">
        <v>756</v>
      </c>
      <c r="H59" s="1433" t="s">
        <v>757</v>
      </c>
      <c r="I59" s="1434" t="s">
        <v>66</v>
      </c>
      <c r="J59" s="1434" t="s">
        <v>67</v>
      </c>
      <c r="K59" s="1433" t="s">
        <v>68</v>
      </c>
      <c r="L59" s="1433" t="s">
        <v>69</v>
      </c>
      <c r="M59" s="1433" t="s">
        <v>22</v>
      </c>
      <c r="N59" s="1433" t="s">
        <v>758</v>
      </c>
      <c r="O59" s="1433" t="s">
        <v>759</v>
      </c>
      <c r="P59" s="1433" t="s">
        <v>760</v>
      </c>
      <c r="Q59" s="1433" t="s">
        <v>761</v>
      </c>
      <c r="R59" s="1433" t="s">
        <v>762</v>
      </c>
      <c r="S59" s="1433" t="s">
        <v>763</v>
      </c>
      <c r="T59" s="1433" t="s">
        <v>764</v>
      </c>
      <c r="U59" s="1433" t="s">
        <v>765</v>
      </c>
      <c r="V59" s="1433" t="s">
        <v>766</v>
      </c>
      <c r="W59" s="1433" t="s">
        <v>767</v>
      </c>
      <c r="X59" s="1435" t="s">
        <v>768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432">
        <v>1</v>
      </c>
      <c r="F60" s="1433" t="s">
        <v>730</v>
      </c>
      <c r="G60" s="1433" t="s">
        <v>769</v>
      </c>
      <c r="H60" s="1441">
        <v>19.559999999999999</v>
      </c>
      <c r="I60" s="1433">
        <v>4</v>
      </c>
      <c r="J60" s="1433">
        <v>0</v>
      </c>
      <c r="K60" s="1433">
        <v>0</v>
      </c>
      <c r="L60" s="1433">
        <v>0</v>
      </c>
      <c r="M60" s="1433">
        <v>1</v>
      </c>
      <c r="N60" s="1433">
        <v>0</v>
      </c>
      <c r="O60" s="1433">
        <v>0</v>
      </c>
      <c r="P60" s="1433">
        <v>0</v>
      </c>
      <c r="Q60" s="1433">
        <v>0</v>
      </c>
      <c r="R60" s="1433">
        <v>0</v>
      </c>
      <c r="S60" s="1433">
        <v>0</v>
      </c>
      <c r="T60" s="1433">
        <v>0</v>
      </c>
      <c r="U60" s="1433">
        <v>0</v>
      </c>
      <c r="V60" s="1433">
        <v>0</v>
      </c>
      <c r="W60" s="1433">
        <v>0</v>
      </c>
      <c r="X60" s="1435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432">
        <v>2</v>
      </c>
      <c r="F61" s="1433" t="s">
        <v>799</v>
      </c>
      <c r="G61" s="1433" t="s">
        <v>769</v>
      </c>
      <c r="H61" s="1441">
        <v>19.2</v>
      </c>
      <c r="I61" s="1433">
        <v>5</v>
      </c>
      <c r="J61" s="1433">
        <v>2</v>
      </c>
      <c r="K61" s="1433">
        <v>0</v>
      </c>
      <c r="L61" s="1433">
        <v>0</v>
      </c>
      <c r="M61" s="1433">
        <v>1</v>
      </c>
      <c r="N61" s="1433">
        <v>0</v>
      </c>
      <c r="O61" s="1433">
        <v>0</v>
      </c>
      <c r="P61" s="1433">
        <v>0</v>
      </c>
      <c r="Q61" s="1433">
        <v>0</v>
      </c>
      <c r="R61" s="1433">
        <v>0</v>
      </c>
      <c r="S61" s="1433">
        <v>0</v>
      </c>
      <c r="T61" s="1433">
        <v>0</v>
      </c>
      <c r="U61" s="1433">
        <v>0</v>
      </c>
      <c r="V61" s="1433">
        <v>0</v>
      </c>
      <c r="W61" s="1433">
        <v>0</v>
      </c>
      <c r="X61" s="1435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432">
        <v>3</v>
      </c>
      <c r="F62" s="1433" t="s">
        <v>796</v>
      </c>
      <c r="G62" s="1433" t="s">
        <v>769</v>
      </c>
      <c r="H62" s="1441">
        <v>20.53</v>
      </c>
      <c r="I62" s="1433">
        <v>1</v>
      </c>
      <c r="J62" s="1433">
        <v>0</v>
      </c>
      <c r="K62" s="1433">
        <v>1</v>
      </c>
      <c r="L62" s="1433">
        <v>1</v>
      </c>
      <c r="M62" s="1433">
        <v>1</v>
      </c>
      <c r="N62" s="1433">
        <v>20</v>
      </c>
      <c r="O62" s="1433">
        <v>0</v>
      </c>
      <c r="P62" s="1433">
        <v>0</v>
      </c>
      <c r="Q62" s="1433">
        <v>0</v>
      </c>
      <c r="R62" s="1433">
        <v>0</v>
      </c>
      <c r="S62" s="1433">
        <v>0</v>
      </c>
      <c r="T62" s="1433">
        <v>0</v>
      </c>
      <c r="U62" s="1433">
        <v>0</v>
      </c>
      <c r="V62" s="1433">
        <v>0</v>
      </c>
      <c r="W62" s="1433">
        <v>0</v>
      </c>
      <c r="X62" s="143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432">
        <v>4</v>
      </c>
      <c r="F63" s="1433" t="s">
        <v>801</v>
      </c>
      <c r="G63" s="1433" t="s">
        <v>770</v>
      </c>
      <c r="H63" s="1441">
        <v>25.51</v>
      </c>
      <c r="I63" s="1433">
        <v>4</v>
      </c>
      <c r="J63" s="1433">
        <v>6</v>
      </c>
      <c r="K63" s="1433">
        <v>0</v>
      </c>
      <c r="L63" s="1433">
        <v>2</v>
      </c>
      <c r="M63" s="1433">
        <v>1</v>
      </c>
      <c r="N63" s="1433">
        <v>8</v>
      </c>
      <c r="O63" s="1433">
        <v>36</v>
      </c>
      <c r="P63" s="1433">
        <v>61</v>
      </c>
      <c r="Q63" s="1433">
        <v>0</v>
      </c>
      <c r="R63" s="1433">
        <v>50</v>
      </c>
      <c r="S63" s="1433">
        <v>0</v>
      </c>
      <c r="T63" s="1433">
        <v>17</v>
      </c>
      <c r="U63" s="1433">
        <v>18</v>
      </c>
      <c r="V63" s="1433">
        <v>0</v>
      </c>
      <c r="W63" s="1433">
        <v>21</v>
      </c>
      <c r="X63" s="1435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432">
        <v>5</v>
      </c>
      <c r="F64" s="1433" t="s">
        <v>592</v>
      </c>
      <c r="G64" s="1433" t="s">
        <v>770</v>
      </c>
      <c r="H64" s="1441">
        <v>20.88</v>
      </c>
      <c r="I64" s="1433">
        <v>5</v>
      </c>
      <c r="J64" s="1433">
        <v>2</v>
      </c>
      <c r="K64" s="1433">
        <v>0</v>
      </c>
      <c r="L64" s="1433">
        <v>1</v>
      </c>
      <c r="M64" s="1433">
        <v>1</v>
      </c>
      <c r="N64" s="1433">
        <v>0</v>
      </c>
      <c r="O64" s="1433">
        <v>40</v>
      </c>
      <c r="P64" s="1433">
        <v>10</v>
      </c>
      <c r="Q64" s="1433">
        <v>40</v>
      </c>
      <c r="R64" s="1433">
        <v>0</v>
      </c>
      <c r="S64" s="1433">
        <v>0</v>
      </c>
      <c r="T64" s="1433">
        <v>24</v>
      </c>
      <c r="U64" s="1433">
        <v>29</v>
      </c>
      <c r="V64" s="1433">
        <v>19</v>
      </c>
      <c r="W64" s="1433">
        <v>0</v>
      </c>
      <c r="X64" s="143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432">
        <v>6</v>
      </c>
      <c r="F65" s="1433" t="s">
        <v>808</v>
      </c>
      <c r="G65" s="1433" t="s">
        <v>769</v>
      </c>
      <c r="H65" s="1441">
        <v>22.58</v>
      </c>
      <c r="I65" s="1433">
        <v>3</v>
      </c>
      <c r="J65" s="1433">
        <v>1</v>
      </c>
      <c r="K65" s="1433">
        <v>0</v>
      </c>
      <c r="L65" s="1433">
        <v>0</v>
      </c>
      <c r="M65" s="1433">
        <v>1</v>
      </c>
      <c r="N65" s="1433">
        <v>0</v>
      </c>
      <c r="O65" s="1433">
        <v>0</v>
      </c>
      <c r="P65" s="1433">
        <v>0</v>
      </c>
      <c r="Q65" s="1433">
        <v>90</v>
      </c>
      <c r="R65" s="1433">
        <v>56</v>
      </c>
      <c r="S65" s="1433">
        <v>0</v>
      </c>
      <c r="T65" s="1433">
        <v>0</v>
      </c>
      <c r="U65" s="1433">
        <v>0</v>
      </c>
      <c r="V65" s="1433">
        <v>21</v>
      </c>
      <c r="W65" s="1433">
        <v>24</v>
      </c>
      <c r="X65" s="1435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432">
        <v>7</v>
      </c>
      <c r="F66" s="1433" t="s">
        <v>797</v>
      </c>
      <c r="G66" s="1433" t="s">
        <v>770</v>
      </c>
      <c r="H66" s="1441">
        <v>21.37</v>
      </c>
      <c r="I66" s="1433">
        <v>4</v>
      </c>
      <c r="J66" s="1433">
        <v>3</v>
      </c>
      <c r="K66" s="1433">
        <v>0</v>
      </c>
      <c r="L66" s="1433">
        <v>2</v>
      </c>
      <c r="M66" s="1433">
        <v>1</v>
      </c>
      <c r="N66" s="1433">
        <v>40</v>
      </c>
      <c r="O66" s="1433">
        <v>0</v>
      </c>
      <c r="P66" s="1433">
        <v>0</v>
      </c>
      <c r="Q66" s="1433">
        <v>24</v>
      </c>
      <c r="R66" s="1433">
        <v>80</v>
      </c>
      <c r="S66" s="1433">
        <v>14</v>
      </c>
      <c r="T66" s="1433">
        <v>0</v>
      </c>
      <c r="U66" s="1433">
        <v>0</v>
      </c>
      <c r="V66" s="1433">
        <v>20</v>
      </c>
      <c r="W66" s="1433">
        <v>20</v>
      </c>
      <c r="X66" s="1435">
        <v>30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88</v>
      </c>
      <c r="C67" s="256">
        <f t="shared" ca="1" si="21"/>
        <v>88</v>
      </c>
      <c r="E67" s="1432">
        <v>8</v>
      </c>
      <c r="F67" s="1433" t="s">
        <v>830</v>
      </c>
      <c r="G67" s="1433" t="s">
        <v>770</v>
      </c>
      <c r="H67" s="1441">
        <v>20.37</v>
      </c>
      <c r="I67" s="1433">
        <v>6</v>
      </c>
      <c r="J67" s="1433">
        <v>1</v>
      </c>
      <c r="K67" s="1433">
        <v>0</v>
      </c>
      <c r="L67" s="1433">
        <v>1</v>
      </c>
      <c r="M67" s="1433">
        <v>1</v>
      </c>
      <c r="N67" s="1433">
        <v>0</v>
      </c>
      <c r="O67" s="1433">
        <v>40</v>
      </c>
      <c r="P67" s="1433">
        <v>68</v>
      </c>
      <c r="Q67" s="1433">
        <v>0</v>
      </c>
      <c r="R67" s="1433">
        <v>0</v>
      </c>
      <c r="S67" s="1433">
        <v>57</v>
      </c>
      <c r="T67" s="1433">
        <v>24</v>
      </c>
      <c r="U67" s="1433">
        <v>21</v>
      </c>
      <c r="V67" s="1433">
        <v>0</v>
      </c>
      <c r="W67" s="1433">
        <v>0</v>
      </c>
      <c r="X67" s="1435">
        <v>21</v>
      </c>
      <c r="Y67" s="256">
        <f t="shared" ca="1" si="19"/>
        <v>88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432">
        <v>9</v>
      </c>
      <c r="F68" s="1433" t="s">
        <v>1</v>
      </c>
      <c r="G68" s="1433"/>
      <c r="H68" s="1441"/>
      <c r="I68" s="1433">
        <v>0</v>
      </c>
      <c r="J68" s="1433">
        <v>0</v>
      </c>
      <c r="K68" s="1433">
        <v>0</v>
      </c>
      <c r="L68" s="1433">
        <v>0</v>
      </c>
      <c r="M68" s="1433">
        <v>0</v>
      </c>
      <c r="N68" s="1433">
        <v>0</v>
      </c>
      <c r="O68" s="1433">
        <v>0</v>
      </c>
      <c r="P68" s="1433">
        <v>0</v>
      </c>
      <c r="Q68" s="1433">
        <v>0</v>
      </c>
      <c r="R68" s="1433">
        <v>0</v>
      </c>
      <c r="S68" s="1433">
        <v>0</v>
      </c>
      <c r="T68" s="1433">
        <v>0</v>
      </c>
      <c r="U68" s="1433">
        <v>0</v>
      </c>
      <c r="V68" s="1433">
        <v>0</v>
      </c>
      <c r="W68" s="1433">
        <v>0</v>
      </c>
      <c r="X68" s="143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436">
        <v>10</v>
      </c>
      <c r="F69" s="1437" t="s">
        <v>1</v>
      </c>
      <c r="G69" s="1437"/>
      <c r="H69" s="1442"/>
      <c r="I69" s="1437">
        <v>0</v>
      </c>
      <c r="J69" s="1437">
        <v>0</v>
      </c>
      <c r="K69" s="1437">
        <v>0</v>
      </c>
      <c r="L69" s="1437">
        <v>0</v>
      </c>
      <c r="M69" s="1437">
        <v>0</v>
      </c>
      <c r="N69" s="1437">
        <v>0</v>
      </c>
      <c r="O69" s="1437">
        <v>0</v>
      </c>
      <c r="P69" s="1437">
        <v>0</v>
      </c>
      <c r="Q69" s="1437">
        <v>0</v>
      </c>
      <c r="R69" s="1437">
        <v>0</v>
      </c>
      <c r="S69" s="1437">
        <v>0</v>
      </c>
      <c r="T69" s="1437">
        <v>0</v>
      </c>
      <c r="U69" s="1437">
        <v>0</v>
      </c>
      <c r="V69" s="1437">
        <v>0</v>
      </c>
      <c r="W69" s="1437">
        <v>0</v>
      </c>
      <c r="X69" s="143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415" t="s">
        <v>749</v>
      </c>
      <c r="F74" s="1416" t="s">
        <v>750</v>
      </c>
      <c r="G74" s="1416" t="s">
        <v>751</v>
      </c>
      <c r="H74" s="1416" t="s">
        <v>752</v>
      </c>
      <c r="I74" s="1416" t="s">
        <v>753</v>
      </c>
      <c r="J74" s="1416" t="s">
        <v>754</v>
      </c>
      <c r="K74" s="1416" t="s">
        <v>755</v>
      </c>
      <c r="L74" s="1416"/>
      <c r="M74" s="1416"/>
      <c r="N74" s="1416"/>
      <c r="O74" s="1416"/>
      <c r="P74" s="1416"/>
      <c r="Q74" s="1416"/>
      <c r="R74" s="1416"/>
      <c r="S74" s="1416"/>
      <c r="T74" s="1416"/>
      <c r="U74" s="1416"/>
      <c r="V74" s="1416"/>
      <c r="W74" s="1416"/>
      <c r="X74" s="141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425">
        <v>5</v>
      </c>
      <c r="F75" s="1426">
        <v>9</v>
      </c>
      <c r="G75" s="1419">
        <v>1</v>
      </c>
      <c r="H75" s="1419">
        <v>11</v>
      </c>
      <c r="I75" s="1420">
        <v>9</v>
      </c>
      <c r="J75" s="1420">
        <v>26</v>
      </c>
      <c r="K75" s="1419">
        <v>37</v>
      </c>
      <c r="L75" s="1419"/>
      <c r="M75" s="1419"/>
      <c r="N75" s="1419"/>
      <c r="O75" s="1419"/>
      <c r="P75" s="1419"/>
      <c r="Q75" s="1419"/>
      <c r="R75" s="1419"/>
      <c r="S75" s="1419"/>
      <c r="T75" s="1419"/>
      <c r="U75" s="1419"/>
      <c r="V75" s="1419"/>
      <c r="W75" s="1419"/>
      <c r="X75" s="1421"/>
      <c r="AA75" s="256">
        <f>IF(E75=D72,0,1)</f>
        <v>0</v>
      </c>
    </row>
    <row r="76" spans="2:28" x14ac:dyDescent="0.25">
      <c r="E76" s="1418" t="s">
        <v>581</v>
      </c>
      <c r="F76" s="1419" t="s">
        <v>63</v>
      </c>
      <c r="G76" s="1419" t="s">
        <v>756</v>
      </c>
      <c r="H76" s="1419" t="s">
        <v>757</v>
      </c>
      <c r="I76" s="1420" t="s">
        <v>66</v>
      </c>
      <c r="J76" s="1420" t="s">
        <v>67</v>
      </c>
      <c r="K76" s="1419" t="s">
        <v>68</v>
      </c>
      <c r="L76" s="1419" t="s">
        <v>69</v>
      </c>
      <c r="M76" s="1419" t="s">
        <v>22</v>
      </c>
      <c r="N76" s="1419" t="s">
        <v>758</v>
      </c>
      <c r="O76" s="1419" t="s">
        <v>759</v>
      </c>
      <c r="P76" s="1419" t="s">
        <v>760</v>
      </c>
      <c r="Q76" s="1419" t="s">
        <v>761</v>
      </c>
      <c r="R76" s="1419" t="s">
        <v>762</v>
      </c>
      <c r="S76" s="1419" t="s">
        <v>763</v>
      </c>
      <c r="T76" s="1419" t="s">
        <v>764</v>
      </c>
      <c r="U76" s="1419" t="s">
        <v>765</v>
      </c>
      <c r="V76" s="1419" t="s">
        <v>766</v>
      </c>
      <c r="W76" s="1419" t="s">
        <v>767</v>
      </c>
      <c r="X76" s="1421" t="s">
        <v>768</v>
      </c>
    </row>
    <row r="77" spans="2:28" x14ac:dyDescent="0.25">
      <c r="B77" s="256">
        <f t="shared" ref="B77:B86" ca="1" si="24">Y77</f>
        <v>111</v>
      </c>
      <c r="C77" s="256">
        <f ca="1">Y77</f>
        <v>111</v>
      </c>
      <c r="E77" s="1418">
        <v>1</v>
      </c>
      <c r="F77" s="1419" t="s">
        <v>699</v>
      </c>
      <c r="G77" s="1419" t="s">
        <v>769</v>
      </c>
      <c r="H77" s="1427">
        <v>9.18</v>
      </c>
      <c r="I77" s="1419">
        <v>0</v>
      </c>
      <c r="J77" s="1419">
        <v>0</v>
      </c>
      <c r="K77" s="1419">
        <v>0</v>
      </c>
      <c r="L77" s="1419">
        <v>0</v>
      </c>
      <c r="M77" s="1419">
        <v>1</v>
      </c>
      <c r="N77" s="1419">
        <v>0</v>
      </c>
      <c r="O77" s="1419">
        <v>0</v>
      </c>
      <c r="P77" s="1419">
        <v>0</v>
      </c>
      <c r="Q77" s="1419">
        <v>0</v>
      </c>
      <c r="R77" s="1419">
        <v>0</v>
      </c>
      <c r="S77" s="1419">
        <v>0</v>
      </c>
      <c r="T77" s="1419">
        <v>0</v>
      </c>
      <c r="U77" s="1419">
        <v>0</v>
      </c>
      <c r="V77" s="1419">
        <v>0</v>
      </c>
      <c r="W77" s="1419">
        <v>0</v>
      </c>
      <c r="X77" s="1421">
        <v>0</v>
      </c>
      <c r="Y77" s="256">
        <f t="shared" ref="Y77:Y86" ca="1" si="25">VLOOKUP(F77,PlayerN,3,FALSE)</f>
        <v>111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1418">
        <v>2</v>
      </c>
      <c r="F78" s="1419" t="s">
        <v>697</v>
      </c>
      <c r="G78" s="1419" t="s">
        <v>769</v>
      </c>
      <c r="H78" s="1427">
        <v>22.03</v>
      </c>
      <c r="I78" s="1419">
        <v>1</v>
      </c>
      <c r="J78" s="1419">
        <v>0</v>
      </c>
      <c r="K78" s="1419">
        <v>0</v>
      </c>
      <c r="L78" s="1419">
        <v>0</v>
      </c>
      <c r="M78" s="1419">
        <v>1</v>
      </c>
      <c r="N78" s="1419">
        <v>0</v>
      </c>
      <c r="O78" s="1419">
        <v>95</v>
      </c>
      <c r="P78" s="1419">
        <v>0</v>
      </c>
      <c r="Q78" s="1419">
        <v>0</v>
      </c>
      <c r="R78" s="1419">
        <v>0</v>
      </c>
      <c r="S78" s="1419">
        <v>0</v>
      </c>
      <c r="T78" s="1419">
        <v>21</v>
      </c>
      <c r="U78" s="1419">
        <v>0</v>
      </c>
      <c r="V78" s="1419">
        <v>0</v>
      </c>
      <c r="W78" s="1419">
        <v>0</v>
      </c>
      <c r="X78" s="1421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115</v>
      </c>
      <c r="C79" s="256">
        <f t="shared" ca="1" si="27"/>
        <v>115</v>
      </c>
      <c r="E79" s="1418">
        <v>3</v>
      </c>
      <c r="F79" s="1419" t="s">
        <v>726</v>
      </c>
      <c r="G79" s="1419" t="s">
        <v>769</v>
      </c>
      <c r="H79" s="1427">
        <v>18.53</v>
      </c>
      <c r="I79" s="1419">
        <v>1</v>
      </c>
      <c r="J79" s="1419">
        <v>2</v>
      </c>
      <c r="K79" s="1419">
        <v>0</v>
      </c>
      <c r="L79" s="1419">
        <v>0</v>
      </c>
      <c r="M79" s="1419">
        <v>1</v>
      </c>
      <c r="N79" s="1419">
        <v>0</v>
      </c>
      <c r="O79" s="1419">
        <v>0</v>
      </c>
      <c r="P79" s="1419">
        <v>10</v>
      </c>
      <c r="Q79" s="1419">
        <v>0</v>
      </c>
      <c r="R79" s="1419">
        <v>20</v>
      </c>
      <c r="S79" s="1419">
        <v>0</v>
      </c>
      <c r="T79" s="1419">
        <v>0</v>
      </c>
      <c r="U79" s="1419">
        <v>31</v>
      </c>
      <c r="V79" s="1419">
        <v>0</v>
      </c>
      <c r="W79" s="1419">
        <v>22</v>
      </c>
      <c r="X79" s="1421">
        <v>0</v>
      </c>
      <c r="Y79" s="256">
        <f t="shared" ca="1" si="25"/>
        <v>115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418">
        <v>4</v>
      </c>
      <c r="F80" s="1419" t="s">
        <v>701</v>
      </c>
      <c r="G80" s="1419" t="s">
        <v>769</v>
      </c>
      <c r="H80" s="1427">
        <v>21.85</v>
      </c>
      <c r="I80" s="1419">
        <v>5</v>
      </c>
      <c r="J80" s="1419">
        <v>2</v>
      </c>
      <c r="K80" s="1419">
        <v>0</v>
      </c>
      <c r="L80" s="1419">
        <v>0</v>
      </c>
      <c r="M80" s="1419">
        <v>1</v>
      </c>
      <c r="N80" s="1419">
        <v>0</v>
      </c>
      <c r="O80" s="1419">
        <v>0</v>
      </c>
      <c r="P80" s="1419">
        <v>0</v>
      </c>
      <c r="Q80" s="1419">
        <v>32</v>
      </c>
      <c r="R80" s="1419">
        <v>0</v>
      </c>
      <c r="S80" s="1419">
        <v>0</v>
      </c>
      <c r="T80" s="1419">
        <v>0</v>
      </c>
      <c r="U80" s="1419">
        <v>0</v>
      </c>
      <c r="V80" s="1419">
        <v>23</v>
      </c>
      <c r="W80" s="1419">
        <v>0</v>
      </c>
      <c r="X80" s="142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1418">
        <v>5</v>
      </c>
      <c r="F81" s="1419" t="s">
        <v>675</v>
      </c>
      <c r="G81" s="1419" t="s">
        <v>769</v>
      </c>
      <c r="H81" s="1427">
        <v>17.48</v>
      </c>
      <c r="I81" s="1419">
        <v>1</v>
      </c>
      <c r="J81" s="1419">
        <v>0</v>
      </c>
      <c r="K81" s="1419">
        <v>0</v>
      </c>
      <c r="L81" s="1419">
        <v>0</v>
      </c>
      <c r="M81" s="1419">
        <v>1</v>
      </c>
      <c r="N81" s="1419">
        <v>0</v>
      </c>
      <c r="O81" s="1419">
        <v>0</v>
      </c>
      <c r="P81" s="1419">
        <v>0</v>
      </c>
      <c r="Q81" s="1419">
        <v>0</v>
      </c>
      <c r="R81" s="1419">
        <v>0</v>
      </c>
      <c r="S81" s="1419">
        <v>0</v>
      </c>
      <c r="T81" s="1419">
        <v>0</v>
      </c>
      <c r="U81" s="1419">
        <v>0</v>
      </c>
      <c r="V81" s="1419">
        <v>0</v>
      </c>
      <c r="W81" s="1419">
        <v>0</v>
      </c>
      <c r="X81" s="142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1418">
        <v>6</v>
      </c>
      <c r="F82" s="1419" t="s">
        <v>711</v>
      </c>
      <c r="G82" s="1419" t="s">
        <v>769</v>
      </c>
      <c r="H82" s="1427">
        <v>28.05</v>
      </c>
      <c r="I82" s="1419">
        <v>7</v>
      </c>
      <c r="J82" s="1419">
        <v>2</v>
      </c>
      <c r="K82" s="1419">
        <v>1</v>
      </c>
      <c r="L82" s="1419">
        <v>0</v>
      </c>
      <c r="M82" s="1419">
        <v>1</v>
      </c>
      <c r="N82" s="1419">
        <v>0</v>
      </c>
      <c r="O82" s="1419">
        <v>0</v>
      </c>
      <c r="P82" s="1419">
        <v>36</v>
      </c>
      <c r="Q82" s="1419">
        <v>0</v>
      </c>
      <c r="R82" s="1419">
        <v>56</v>
      </c>
      <c r="S82" s="1419">
        <v>0</v>
      </c>
      <c r="T82" s="1419">
        <v>0</v>
      </c>
      <c r="U82" s="1419">
        <v>16</v>
      </c>
      <c r="V82" s="1419">
        <v>0</v>
      </c>
      <c r="W82" s="1419">
        <v>18</v>
      </c>
      <c r="X82" s="142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116</v>
      </c>
      <c r="C83" s="256">
        <f t="shared" ca="1" si="27"/>
        <v>116</v>
      </c>
      <c r="E83" s="1418">
        <v>7</v>
      </c>
      <c r="F83" s="1419" t="s">
        <v>831</v>
      </c>
      <c r="G83" s="1419" t="s">
        <v>769</v>
      </c>
      <c r="H83" s="1427">
        <v>14.37</v>
      </c>
      <c r="I83" s="1419">
        <v>0</v>
      </c>
      <c r="J83" s="1419">
        <v>0</v>
      </c>
      <c r="K83" s="1419">
        <v>0</v>
      </c>
      <c r="L83" s="1419">
        <v>0</v>
      </c>
      <c r="M83" s="1419">
        <v>1</v>
      </c>
      <c r="N83" s="1419">
        <v>0</v>
      </c>
      <c r="O83" s="1419">
        <v>0</v>
      </c>
      <c r="P83" s="1419">
        <v>0</v>
      </c>
      <c r="Q83" s="1419">
        <v>0</v>
      </c>
      <c r="R83" s="1419">
        <v>0</v>
      </c>
      <c r="S83" s="1419">
        <v>0</v>
      </c>
      <c r="T83" s="1419">
        <v>0</v>
      </c>
      <c r="U83" s="1419">
        <v>0</v>
      </c>
      <c r="V83" s="1419">
        <v>0</v>
      </c>
      <c r="W83" s="1419">
        <v>0</v>
      </c>
      <c r="X83" s="1421">
        <v>0</v>
      </c>
      <c r="Y83" s="256">
        <f t="shared" ca="1" si="25"/>
        <v>116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1418">
        <v>8</v>
      </c>
      <c r="F84" s="1419" t="s">
        <v>674</v>
      </c>
      <c r="G84" s="1419" t="s">
        <v>770</v>
      </c>
      <c r="H84" s="1427">
        <v>21.68</v>
      </c>
      <c r="I84" s="1419">
        <v>5</v>
      </c>
      <c r="J84" s="1419">
        <v>1</v>
      </c>
      <c r="K84" s="1419">
        <v>0</v>
      </c>
      <c r="L84" s="1419">
        <v>1</v>
      </c>
      <c r="M84" s="1419">
        <v>1</v>
      </c>
      <c r="N84" s="1419">
        <v>0</v>
      </c>
      <c r="O84" s="1419">
        <v>40</v>
      </c>
      <c r="P84" s="1419">
        <v>0</v>
      </c>
      <c r="Q84" s="1419">
        <v>40</v>
      </c>
      <c r="R84" s="1419">
        <v>56</v>
      </c>
      <c r="S84" s="1419">
        <v>0</v>
      </c>
      <c r="T84" s="1419">
        <v>19</v>
      </c>
      <c r="U84" s="1419">
        <v>0</v>
      </c>
      <c r="V84" s="1419">
        <v>29</v>
      </c>
      <c r="W84" s="1419">
        <v>21</v>
      </c>
      <c r="X84" s="1421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418">
        <v>9</v>
      </c>
      <c r="F85" s="1419" t="s">
        <v>1</v>
      </c>
      <c r="G85" s="1419"/>
      <c r="H85" s="1427"/>
      <c r="I85" s="1419">
        <v>0</v>
      </c>
      <c r="J85" s="1419">
        <v>0</v>
      </c>
      <c r="K85" s="1419">
        <v>0</v>
      </c>
      <c r="L85" s="1419">
        <v>0</v>
      </c>
      <c r="M85" s="1419">
        <v>0</v>
      </c>
      <c r="N85" s="1419">
        <v>0</v>
      </c>
      <c r="O85" s="1419">
        <v>0</v>
      </c>
      <c r="P85" s="1419">
        <v>0</v>
      </c>
      <c r="Q85" s="1419">
        <v>0</v>
      </c>
      <c r="R85" s="1419">
        <v>0</v>
      </c>
      <c r="S85" s="1419">
        <v>0</v>
      </c>
      <c r="T85" s="1419">
        <v>0</v>
      </c>
      <c r="U85" s="1419">
        <v>0</v>
      </c>
      <c r="V85" s="1419">
        <v>0</v>
      </c>
      <c r="W85" s="1419">
        <v>0</v>
      </c>
      <c r="X85" s="142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422">
        <v>10</v>
      </c>
      <c r="F86" s="1423" t="s">
        <v>1</v>
      </c>
      <c r="G86" s="1423"/>
      <c r="H86" s="1428"/>
      <c r="I86" s="1423">
        <v>0</v>
      </c>
      <c r="J86" s="1423">
        <v>0</v>
      </c>
      <c r="K86" s="1423">
        <v>0</v>
      </c>
      <c r="L86" s="1423">
        <v>0</v>
      </c>
      <c r="M86" s="1423">
        <v>0</v>
      </c>
      <c r="N86" s="1423">
        <v>0</v>
      </c>
      <c r="O86" s="1423">
        <v>0</v>
      </c>
      <c r="P86" s="1423">
        <v>0</v>
      </c>
      <c r="Q86" s="1423">
        <v>0</v>
      </c>
      <c r="R86" s="1423">
        <v>0</v>
      </c>
      <c r="S86" s="1423">
        <v>0</v>
      </c>
      <c r="T86" s="1423">
        <v>0</v>
      </c>
      <c r="U86" s="1423">
        <v>0</v>
      </c>
      <c r="V86" s="1423">
        <v>0</v>
      </c>
      <c r="W86" s="1423">
        <v>0</v>
      </c>
      <c r="X86" s="142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401" t="s">
        <v>749</v>
      </c>
      <c r="F91" s="1402" t="s">
        <v>750</v>
      </c>
      <c r="G91" s="1402" t="s">
        <v>751</v>
      </c>
      <c r="H91" s="1402" t="s">
        <v>752</v>
      </c>
      <c r="I91" s="1402" t="s">
        <v>753</v>
      </c>
      <c r="J91" s="1402" t="s">
        <v>754</v>
      </c>
      <c r="K91" s="1402" t="s">
        <v>755</v>
      </c>
      <c r="L91" s="1402"/>
      <c r="M91" s="1402"/>
      <c r="N91" s="1402"/>
      <c r="O91" s="1402"/>
      <c r="P91" s="1402"/>
      <c r="Q91" s="1402"/>
      <c r="R91" s="1402"/>
      <c r="S91" s="1402"/>
      <c r="T91" s="1402"/>
      <c r="U91" s="1402"/>
      <c r="V91" s="1402"/>
      <c r="W91" s="1402"/>
      <c r="X91" s="140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11">
        <v>6</v>
      </c>
      <c r="F92" s="1412">
        <v>8</v>
      </c>
      <c r="G92" s="1405">
        <v>4</v>
      </c>
      <c r="H92" s="1405">
        <v>8</v>
      </c>
      <c r="I92" s="1406">
        <v>16</v>
      </c>
      <c r="J92" s="1406">
        <v>21</v>
      </c>
      <c r="K92" s="1405">
        <v>82</v>
      </c>
      <c r="L92" s="1405"/>
      <c r="M92" s="1405"/>
      <c r="N92" s="1405"/>
      <c r="O92" s="1405"/>
      <c r="P92" s="1405"/>
      <c r="Q92" s="1405"/>
      <c r="R92" s="1405"/>
      <c r="S92" s="1405"/>
      <c r="T92" s="1405"/>
      <c r="U92" s="1405"/>
      <c r="V92" s="1405"/>
      <c r="W92" s="1405"/>
      <c r="X92" s="1407"/>
      <c r="AA92" s="256">
        <f>IF(E92=D89,0,1)</f>
        <v>0</v>
      </c>
    </row>
    <row r="93" spans="2:28" x14ac:dyDescent="0.25">
      <c r="E93" s="1404" t="s">
        <v>581</v>
      </c>
      <c r="F93" s="1405" t="s">
        <v>63</v>
      </c>
      <c r="G93" s="1405" t="s">
        <v>756</v>
      </c>
      <c r="H93" s="1405" t="s">
        <v>757</v>
      </c>
      <c r="I93" s="1406" t="s">
        <v>66</v>
      </c>
      <c r="J93" s="1406" t="s">
        <v>67</v>
      </c>
      <c r="K93" s="1405" t="s">
        <v>68</v>
      </c>
      <c r="L93" s="1405" t="s">
        <v>69</v>
      </c>
      <c r="M93" s="1405" t="s">
        <v>22</v>
      </c>
      <c r="N93" s="1405" t="s">
        <v>758</v>
      </c>
      <c r="O93" s="1405" t="s">
        <v>759</v>
      </c>
      <c r="P93" s="1405" t="s">
        <v>760</v>
      </c>
      <c r="Q93" s="1405" t="s">
        <v>761</v>
      </c>
      <c r="R93" s="1405" t="s">
        <v>762</v>
      </c>
      <c r="S93" s="1405" t="s">
        <v>763</v>
      </c>
      <c r="T93" s="1405" t="s">
        <v>764</v>
      </c>
      <c r="U93" s="1405" t="s">
        <v>765</v>
      </c>
      <c r="V93" s="1405" t="s">
        <v>766</v>
      </c>
      <c r="W93" s="1405" t="s">
        <v>767</v>
      </c>
      <c r="X93" s="1407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1404">
        <v>1</v>
      </c>
      <c r="F94" s="1405" t="s">
        <v>578</v>
      </c>
      <c r="G94" s="1405" t="s">
        <v>769</v>
      </c>
      <c r="H94" s="1413">
        <v>23.01</v>
      </c>
      <c r="I94" s="1405">
        <v>5</v>
      </c>
      <c r="J94" s="1405">
        <v>3</v>
      </c>
      <c r="K94" s="1405">
        <v>0</v>
      </c>
      <c r="L94" s="1405">
        <v>0</v>
      </c>
      <c r="M94" s="1405">
        <v>1</v>
      </c>
      <c r="N94" s="1405">
        <v>0</v>
      </c>
      <c r="O94" s="1405">
        <v>0</v>
      </c>
      <c r="P94" s="1405">
        <v>0</v>
      </c>
      <c r="Q94" s="1405">
        <v>115</v>
      </c>
      <c r="R94" s="1405">
        <v>0</v>
      </c>
      <c r="S94" s="1405">
        <v>0</v>
      </c>
      <c r="T94" s="1405">
        <v>0</v>
      </c>
      <c r="U94" s="1405">
        <v>0</v>
      </c>
      <c r="V94" s="1405">
        <v>18</v>
      </c>
      <c r="W94" s="1405">
        <v>0</v>
      </c>
      <c r="X94" s="1407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404">
        <v>2</v>
      </c>
      <c r="F95" s="1405" t="s">
        <v>588</v>
      </c>
      <c r="G95" s="1405" t="s">
        <v>769</v>
      </c>
      <c r="H95" s="1413">
        <v>24.94</v>
      </c>
      <c r="I95" s="1405">
        <v>1</v>
      </c>
      <c r="J95" s="1405">
        <v>4</v>
      </c>
      <c r="K95" s="1405">
        <v>1</v>
      </c>
      <c r="L95" s="1405">
        <v>0</v>
      </c>
      <c r="M95" s="1405">
        <v>1</v>
      </c>
      <c r="N95" s="1405">
        <v>0</v>
      </c>
      <c r="O95" s="1405">
        <v>0</v>
      </c>
      <c r="P95" s="1405">
        <v>158</v>
      </c>
      <c r="Q95" s="1405">
        <v>0</v>
      </c>
      <c r="R95" s="1405">
        <v>40</v>
      </c>
      <c r="S95" s="1405">
        <v>0</v>
      </c>
      <c r="T95" s="1405">
        <v>0</v>
      </c>
      <c r="U95" s="1405">
        <v>18</v>
      </c>
      <c r="V95" s="1405">
        <v>0</v>
      </c>
      <c r="W95" s="1405">
        <v>20</v>
      </c>
      <c r="X95" s="1407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404">
        <v>3</v>
      </c>
      <c r="F96" s="1405" t="s">
        <v>659</v>
      </c>
      <c r="G96" s="1405" t="s">
        <v>770</v>
      </c>
      <c r="H96" s="1413">
        <v>26.37</v>
      </c>
      <c r="I96" s="1405">
        <v>8</v>
      </c>
      <c r="J96" s="1405">
        <v>1</v>
      </c>
      <c r="K96" s="1405">
        <v>0</v>
      </c>
      <c r="L96" s="1405">
        <v>1</v>
      </c>
      <c r="M96" s="1405">
        <v>1</v>
      </c>
      <c r="N96" s="1405">
        <v>0</v>
      </c>
      <c r="O96" s="1405">
        <v>61</v>
      </c>
      <c r="P96" s="1405">
        <v>41</v>
      </c>
      <c r="Q96" s="1405">
        <v>4</v>
      </c>
      <c r="R96" s="1405">
        <v>0</v>
      </c>
      <c r="S96" s="1405">
        <v>0</v>
      </c>
      <c r="T96" s="1405">
        <v>16</v>
      </c>
      <c r="U96" s="1405">
        <v>21</v>
      </c>
      <c r="V96" s="1405">
        <v>20</v>
      </c>
      <c r="W96" s="1405">
        <v>0</v>
      </c>
      <c r="X96" s="1407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404">
        <v>4</v>
      </c>
      <c r="F97" s="1405" t="s">
        <v>586</v>
      </c>
      <c r="G97" s="1405" t="s">
        <v>769</v>
      </c>
      <c r="H97" s="1413">
        <v>24.75</v>
      </c>
      <c r="I97" s="1405">
        <v>3</v>
      </c>
      <c r="J97" s="1405">
        <v>1</v>
      </c>
      <c r="K97" s="1405">
        <v>1</v>
      </c>
      <c r="L97" s="1405">
        <v>0</v>
      </c>
      <c r="M97" s="1405">
        <v>1</v>
      </c>
      <c r="N97" s="1405">
        <v>0</v>
      </c>
      <c r="O97" s="1405">
        <v>0</v>
      </c>
      <c r="P97" s="1405">
        <v>0</v>
      </c>
      <c r="Q97" s="1405">
        <v>0</v>
      </c>
      <c r="R97" s="1405">
        <v>0</v>
      </c>
      <c r="S97" s="1405">
        <v>0</v>
      </c>
      <c r="T97" s="1405">
        <v>0</v>
      </c>
      <c r="U97" s="1405">
        <v>0</v>
      </c>
      <c r="V97" s="1405">
        <v>0</v>
      </c>
      <c r="W97" s="1405">
        <v>0</v>
      </c>
      <c r="X97" s="1407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04">
        <v>5</v>
      </c>
      <c r="F98" s="1405" t="s">
        <v>579</v>
      </c>
      <c r="G98" s="1405" t="s">
        <v>769</v>
      </c>
      <c r="H98" s="1413">
        <v>18.8</v>
      </c>
      <c r="I98" s="1405">
        <v>5</v>
      </c>
      <c r="J98" s="1405">
        <v>1</v>
      </c>
      <c r="K98" s="1405">
        <v>0</v>
      </c>
      <c r="L98" s="1405">
        <v>0</v>
      </c>
      <c r="M98" s="1405">
        <v>1</v>
      </c>
      <c r="N98" s="1405">
        <v>0</v>
      </c>
      <c r="O98" s="1405">
        <v>8</v>
      </c>
      <c r="P98" s="1405">
        <v>0</v>
      </c>
      <c r="Q98" s="1405">
        <v>0</v>
      </c>
      <c r="R98" s="1405">
        <v>0</v>
      </c>
      <c r="S98" s="1405">
        <v>0</v>
      </c>
      <c r="T98" s="1405">
        <v>25</v>
      </c>
      <c r="U98" s="1405">
        <v>0</v>
      </c>
      <c r="V98" s="1405">
        <v>0</v>
      </c>
      <c r="W98" s="1405">
        <v>0</v>
      </c>
      <c r="X98" s="1407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404">
        <v>6</v>
      </c>
      <c r="F99" s="1405" t="s">
        <v>693</v>
      </c>
      <c r="G99" s="1405" t="s">
        <v>770</v>
      </c>
      <c r="H99" s="1413">
        <v>28.39</v>
      </c>
      <c r="I99" s="1405">
        <v>5</v>
      </c>
      <c r="J99" s="1405">
        <v>3</v>
      </c>
      <c r="K99" s="1405">
        <v>0</v>
      </c>
      <c r="L99" s="1405">
        <v>1</v>
      </c>
      <c r="M99" s="1405">
        <v>1</v>
      </c>
      <c r="N99" s="1405">
        <v>0</v>
      </c>
      <c r="O99" s="1405">
        <v>0</v>
      </c>
      <c r="P99" s="1405">
        <v>20</v>
      </c>
      <c r="Q99" s="1405">
        <v>0</v>
      </c>
      <c r="R99" s="1405">
        <v>28</v>
      </c>
      <c r="S99" s="1405">
        <v>32</v>
      </c>
      <c r="T99" s="1405">
        <v>0</v>
      </c>
      <c r="U99" s="1405">
        <v>20</v>
      </c>
      <c r="V99" s="1405">
        <v>0</v>
      </c>
      <c r="W99" s="1405">
        <v>13</v>
      </c>
      <c r="X99" s="1407">
        <v>17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404">
        <v>7</v>
      </c>
      <c r="F100" s="1405" t="s">
        <v>587</v>
      </c>
      <c r="G100" s="1405" t="s">
        <v>770</v>
      </c>
      <c r="H100" s="1413">
        <v>26.94</v>
      </c>
      <c r="I100" s="1405">
        <v>7</v>
      </c>
      <c r="J100" s="1405">
        <v>3</v>
      </c>
      <c r="K100" s="1405">
        <v>1</v>
      </c>
      <c r="L100" s="1405">
        <v>2</v>
      </c>
      <c r="M100" s="1405">
        <v>1</v>
      </c>
      <c r="N100" s="1405">
        <v>16</v>
      </c>
      <c r="O100" s="1405">
        <v>16</v>
      </c>
      <c r="P100" s="1405">
        <v>0</v>
      </c>
      <c r="Q100" s="1405">
        <v>16</v>
      </c>
      <c r="R100" s="1405">
        <v>101</v>
      </c>
      <c r="S100" s="1405">
        <v>0</v>
      </c>
      <c r="T100" s="1405">
        <v>19</v>
      </c>
      <c r="U100" s="1405">
        <v>0</v>
      </c>
      <c r="V100" s="1405">
        <v>20</v>
      </c>
      <c r="W100" s="1405">
        <v>15</v>
      </c>
      <c r="X100" s="1407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404">
        <v>8</v>
      </c>
      <c r="F101" s="1405" t="s">
        <v>590</v>
      </c>
      <c r="G101" s="1405" t="s">
        <v>769</v>
      </c>
      <c r="H101" s="1413">
        <v>18.87</v>
      </c>
      <c r="I101" s="1405">
        <v>1</v>
      </c>
      <c r="J101" s="1405">
        <v>3</v>
      </c>
      <c r="K101" s="1405">
        <v>0</v>
      </c>
      <c r="L101" s="1405">
        <v>0</v>
      </c>
      <c r="M101" s="1405">
        <v>1</v>
      </c>
      <c r="N101" s="1405">
        <v>0</v>
      </c>
      <c r="O101" s="1405">
        <v>36</v>
      </c>
      <c r="P101" s="1405">
        <v>0</v>
      </c>
      <c r="Q101" s="1405">
        <v>0</v>
      </c>
      <c r="R101" s="1405">
        <v>6</v>
      </c>
      <c r="S101" s="1405">
        <v>0</v>
      </c>
      <c r="T101" s="1405">
        <v>29</v>
      </c>
      <c r="U101" s="1405">
        <v>0</v>
      </c>
      <c r="V101" s="1405">
        <v>0</v>
      </c>
      <c r="W101" s="1405">
        <v>29</v>
      </c>
      <c r="X101" s="1407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404">
        <v>9</v>
      </c>
      <c r="F102" s="1405" t="s">
        <v>1</v>
      </c>
      <c r="G102" s="1405"/>
      <c r="H102" s="1413"/>
      <c r="I102" s="1405">
        <v>0</v>
      </c>
      <c r="J102" s="1405">
        <v>0</v>
      </c>
      <c r="K102" s="1405">
        <v>0</v>
      </c>
      <c r="L102" s="1405">
        <v>0</v>
      </c>
      <c r="M102" s="1405">
        <v>0</v>
      </c>
      <c r="N102" s="1405">
        <v>0</v>
      </c>
      <c r="O102" s="1405">
        <v>0</v>
      </c>
      <c r="P102" s="1405">
        <v>0</v>
      </c>
      <c r="Q102" s="1405">
        <v>0</v>
      </c>
      <c r="R102" s="1405">
        <v>0</v>
      </c>
      <c r="S102" s="1405">
        <v>0</v>
      </c>
      <c r="T102" s="1405">
        <v>0</v>
      </c>
      <c r="U102" s="1405">
        <v>0</v>
      </c>
      <c r="V102" s="1405">
        <v>0</v>
      </c>
      <c r="W102" s="1405">
        <v>0</v>
      </c>
      <c r="X102" s="140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08">
        <v>10</v>
      </c>
      <c r="F103" s="1409" t="s">
        <v>1</v>
      </c>
      <c r="G103" s="1409"/>
      <c r="H103" s="1414"/>
      <c r="I103" s="1409">
        <v>0</v>
      </c>
      <c r="J103" s="1409">
        <v>0</v>
      </c>
      <c r="K103" s="1409">
        <v>0</v>
      </c>
      <c r="L103" s="1409">
        <v>0</v>
      </c>
      <c r="M103" s="1409">
        <v>0</v>
      </c>
      <c r="N103" s="1409">
        <v>0</v>
      </c>
      <c r="O103" s="1409">
        <v>0</v>
      </c>
      <c r="P103" s="1409">
        <v>0</v>
      </c>
      <c r="Q103" s="1409">
        <v>0</v>
      </c>
      <c r="R103" s="1409">
        <v>0</v>
      </c>
      <c r="S103" s="1409">
        <v>0</v>
      </c>
      <c r="T103" s="1409">
        <v>0</v>
      </c>
      <c r="U103" s="1409">
        <v>0</v>
      </c>
      <c r="V103" s="1409">
        <v>0</v>
      </c>
      <c r="W103" s="1409">
        <v>0</v>
      </c>
      <c r="X103" s="141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2102" t="s">
        <v>749</v>
      </c>
      <c r="F108" s="2103" t="s">
        <v>750</v>
      </c>
      <c r="G108" s="2103" t="s">
        <v>751</v>
      </c>
      <c r="H108" s="2103" t="s">
        <v>752</v>
      </c>
      <c r="I108" s="2103" t="s">
        <v>753</v>
      </c>
      <c r="J108" s="2103" t="s">
        <v>754</v>
      </c>
      <c r="K108" s="2103" t="s">
        <v>755</v>
      </c>
      <c r="L108" s="2103"/>
      <c r="M108" s="2103"/>
      <c r="N108" s="2103"/>
      <c r="O108" s="2103"/>
      <c r="P108" s="2103"/>
      <c r="Q108" s="2103"/>
      <c r="R108" s="2103"/>
      <c r="S108" s="2103"/>
      <c r="T108" s="2103"/>
      <c r="U108" s="2103"/>
      <c r="V108" s="2103"/>
      <c r="W108" s="2103"/>
      <c r="X108" s="2104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2112">
        <v>7</v>
      </c>
      <c r="F109" s="2113">
        <v>1</v>
      </c>
      <c r="G109" s="2106">
        <v>2</v>
      </c>
      <c r="H109" s="2106">
        <v>10</v>
      </c>
      <c r="I109" s="2107">
        <v>9</v>
      </c>
      <c r="J109" s="2107">
        <v>24</v>
      </c>
      <c r="K109" s="2106">
        <v>60</v>
      </c>
      <c r="L109" s="2106"/>
      <c r="M109" s="2106"/>
      <c r="N109" s="2106"/>
      <c r="O109" s="2106"/>
      <c r="P109" s="2106"/>
      <c r="Q109" s="2106"/>
      <c r="R109" s="2106"/>
      <c r="S109" s="2106"/>
      <c r="T109" s="2106"/>
      <c r="U109" s="2106"/>
      <c r="V109" s="2106"/>
      <c r="W109" s="2106"/>
      <c r="X109" s="2108"/>
      <c r="AA109" s="256">
        <f>IF(E109=D106,0,1)</f>
        <v>0</v>
      </c>
    </row>
    <row r="110" spans="2:28" x14ac:dyDescent="0.25">
      <c r="E110" s="2105" t="s">
        <v>581</v>
      </c>
      <c r="F110" s="2106" t="s">
        <v>63</v>
      </c>
      <c r="G110" s="2106" t="s">
        <v>756</v>
      </c>
      <c r="H110" s="2106" t="s">
        <v>757</v>
      </c>
      <c r="I110" s="2107" t="s">
        <v>66</v>
      </c>
      <c r="J110" s="2107" t="s">
        <v>67</v>
      </c>
      <c r="K110" s="2106" t="s">
        <v>68</v>
      </c>
      <c r="L110" s="2106" t="s">
        <v>69</v>
      </c>
      <c r="M110" s="2106" t="s">
        <v>22</v>
      </c>
      <c r="N110" s="2106" t="s">
        <v>758</v>
      </c>
      <c r="O110" s="2106" t="s">
        <v>759</v>
      </c>
      <c r="P110" s="2106" t="s">
        <v>760</v>
      </c>
      <c r="Q110" s="2106" t="s">
        <v>761</v>
      </c>
      <c r="R110" s="2106" t="s">
        <v>762</v>
      </c>
      <c r="S110" s="2106" t="s">
        <v>763</v>
      </c>
      <c r="T110" s="2106" t="s">
        <v>764</v>
      </c>
      <c r="U110" s="2106" t="s">
        <v>765</v>
      </c>
      <c r="V110" s="2106" t="s">
        <v>766</v>
      </c>
      <c r="W110" s="2106" t="s">
        <v>767</v>
      </c>
      <c r="X110" s="2108" t="s">
        <v>768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2105">
        <v>1</v>
      </c>
      <c r="F111" s="2106" t="s">
        <v>593</v>
      </c>
      <c r="G111" s="2106" t="s">
        <v>769</v>
      </c>
      <c r="H111" s="2114">
        <v>19.350000000000001</v>
      </c>
      <c r="I111" s="2106">
        <v>4</v>
      </c>
      <c r="J111" s="2106">
        <v>1</v>
      </c>
      <c r="K111" s="2106">
        <v>0</v>
      </c>
      <c r="L111" s="2106">
        <v>0</v>
      </c>
      <c r="M111" s="2106">
        <v>1</v>
      </c>
      <c r="N111" s="2106">
        <v>0</v>
      </c>
      <c r="O111" s="2106">
        <v>0</v>
      </c>
      <c r="P111" s="2106">
        <v>0</v>
      </c>
      <c r="Q111" s="2106">
        <v>0</v>
      </c>
      <c r="R111" s="2106">
        <v>0</v>
      </c>
      <c r="S111" s="2106">
        <v>0</v>
      </c>
      <c r="T111" s="2106">
        <v>0</v>
      </c>
      <c r="U111" s="2106">
        <v>0</v>
      </c>
      <c r="V111" s="2106">
        <v>0</v>
      </c>
      <c r="W111" s="2106">
        <v>0</v>
      </c>
      <c r="X111" s="2108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2105">
        <v>2</v>
      </c>
      <c r="F112" s="2106" t="s">
        <v>666</v>
      </c>
      <c r="G112" s="2106" t="s">
        <v>769</v>
      </c>
      <c r="H112" s="2114">
        <v>24.61</v>
      </c>
      <c r="I112" s="2106">
        <v>3</v>
      </c>
      <c r="J112" s="2106">
        <v>2</v>
      </c>
      <c r="K112" s="2106">
        <v>1</v>
      </c>
      <c r="L112" s="2106">
        <v>0</v>
      </c>
      <c r="M112" s="2106">
        <v>1</v>
      </c>
      <c r="N112" s="2106">
        <v>0</v>
      </c>
      <c r="O112" s="2106">
        <v>0</v>
      </c>
      <c r="P112" s="2106">
        <v>40</v>
      </c>
      <c r="Q112" s="2106">
        <v>0</v>
      </c>
      <c r="R112" s="2106">
        <v>0</v>
      </c>
      <c r="S112" s="2106">
        <v>0</v>
      </c>
      <c r="T112" s="2106">
        <v>0</v>
      </c>
      <c r="U112" s="2106">
        <v>19</v>
      </c>
      <c r="V112" s="2106">
        <v>0</v>
      </c>
      <c r="W112" s="2106">
        <v>0</v>
      </c>
      <c r="X112" s="2108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2105">
        <v>3</v>
      </c>
      <c r="F113" s="2106" t="s">
        <v>595</v>
      </c>
      <c r="G113" s="2106" t="s">
        <v>769</v>
      </c>
      <c r="H113" s="2114">
        <v>25.97</v>
      </c>
      <c r="I113" s="2106">
        <v>5</v>
      </c>
      <c r="J113" s="2106">
        <v>3</v>
      </c>
      <c r="K113" s="2106">
        <v>0</v>
      </c>
      <c r="L113" s="2106">
        <v>1</v>
      </c>
      <c r="M113" s="2106">
        <v>1</v>
      </c>
      <c r="N113" s="2106">
        <v>16</v>
      </c>
      <c r="O113" s="2106">
        <v>0</v>
      </c>
      <c r="P113" s="2106">
        <v>0</v>
      </c>
      <c r="Q113" s="2106">
        <v>116</v>
      </c>
      <c r="R113" s="2106">
        <v>0</v>
      </c>
      <c r="S113" s="2106">
        <v>0</v>
      </c>
      <c r="T113" s="2106">
        <v>0</v>
      </c>
      <c r="U113" s="2106">
        <v>0</v>
      </c>
      <c r="V113" s="2106">
        <v>18</v>
      </c>
      <c r="W113" s="2106">
        <v>0</v>
      </c>
      <c r="X113" s="2108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2105">
        <v>4</v>
      </c>
      <c r="F114" s="2106" t="s">
        <v>591</v>
      </c>
      <c r="G114" s="2106" t="s">
        <v>769</v>
      </c>
      <c r="H114" s="2114">
        <v>27.02</v>
      </c>
      <c r="I114" s="2106">
        <v>5</v>
      </c>
      <c r="J114" s="2106">
        <v>1</v>
      </c>
      <c r="K114" s="2106">
        <v>0</v>
      </c>
      <c r="L114" s="2106">
        <v>0</v>
      </c>
      <c r="M114" s="2106">
        <v>1</v>
      </c>
      <c r="N114" s="2106">
        <v>0</v>
      </c>
      <c r="O114" s="2106">
        <v>0</v>
      </c>
      <c r="P114" s="2106">
        <v>0</v>
      </c>
      <c r="Q114" s="2106">
        <v>0</v>
      </c>
      <c r="R114" s="2106">
        <v>0</v>
      </c>
      <c r="S114" s="2106">
        <v>0</v>
      </c>
      <c r="T114" s="2106">
        <v>0</v>
      </c>
      <c r="U114" s="2106">
        <v>0</v>
      </c>
      <c r="V114" s="2106">
        <v>0</v>
      </c>
      <c r="W114" s="2106">
        <v>0</v>
      </c>
      <c r="X114" s="2108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163</v>
      </c>
      <c r="C115" s="256">
        <f t="shared" ca="1" si="39"/>
        <v>163</v>
      </c>
      <c r="E115" s="2105">
        <v>5</v>
      </c>
      <c r="F115" s="2106" t="s">
        <v>837</v>
      </c>
      <c r="G115" s="2106" t="s">
        <v>769</v>
      </c>
      <c r="H115" s="2114">
        <v>16</v>
      </c>
      <c r="I115" s="2106">
        <v>5</v>
      </c>
      <c r="J115" s="2106">
        <v>0</v>
      </c>
      <c r="K115" s="2106">
        <v>0</v>
      </c>
      <c r="L115" s="2106">
        <v>0</v>
      </c>
      <c r="M115" s="2106">
        <v>1</v>
      </c>
      <c r="N115" s="2106">
        <v>0</v>
      </c>
      <c r="O115" s="2106">
        <v>46</v>
      </c>
      <c r="P115" s="2106">
        <v>0</v>
      </c>
      <c r="Q115" s="2106">
        <v>0</v>
      </c>
      <c r="R115" s="2106">
        <v>0</v>
      </c>
      <c r="S115" s="2106">
        <v>0</v>
      </c>
      <c r="T115" s="2106">
        <v>24</v>
      </c>
      <c r="U115" s="2106">
        <v>0</v>
      </c>
      <c r="V115" s="2106">
        <v>0</v>
      </c>
      <c r="W115" s="2106">
        <v>0</v>
      </c>
      <c r="X115" s="2108">
        <v>0</v>
      </c>
      <c r="Y115" s="256">
        <f t="shared" ca="1" si="37"/>
        <v>163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2105">
        <v>6</v>
      </c>
      <c r="F116" s="2106" t="s">
        <v>815</v>
      </c>
      <c r="G116" s="2106" t="s">
        <v>770</v>
      </c>
      <c r="H116" s="2114">
        <v>29.47</v>
      </c>
      <c r="I116" s="2106">
        <v>8</v>
      </c>
      <c r="J116" s="2106">
        <v>0</v>
      </c>
      <c r="K116" s="2106">
        <v>2</v>
      </c>
      <c r="L116" s="2106">
        <v>1</v>
      </c>
      <c r="M116" s="2106">
        <v>1</v>
      </c>
      <c r="N116" s="2106">
        <v>0</v>
      </c>
      <c r="O116" s="2106">
        <v>58</v>
      </c>
      <c r="P116" s="2106">
        <v>5</v>
      </c>
      <c r="Q116" s="2106">
        <v>24</v>
      </c>
      <c r="R116" s="2106">
        <v>0</v>
      </c>
      <c r="S116" s="2106">
        <v>0</v>
      </c>
      <c r="T116" s="2106">
        <v>17</v>
      </c>
      <c r="U116" s="2106">
        <v>21</v>
      </c>
      <c r="V116" s="2106">
        <v>13</v>
      </c>
      <c r="W116" s="2106">
        <v>0</v>
      </c>
      <c r="X116" s="2108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160</v>
      </c>
      <c r="C117" s="256">
        <f t="shared" ca="1" si="39"/>
        <v>160</v>
      </c>
      <c r="E117" s="2105">
        <v>7</v>
      </c>
      <c r="F117" s="2106" t="s">
        <v>784</v>
      </c>
      <c r="G117" s="2106" t="s">
        <v>769</v>
      </c>
      <c r="H117" s="2114">
        <v>17.78</v>
      </c>
      <c r="I117" s="2106">
        <v>2</v>
      </c>
      <c r="J117" s="2106">
        <v>0</v>
      </c>
      <c r="K117" s="2106">
        <v>0</v>
      </c>
      <c r="L117" s="2106">
        <v>0</v>
      </c>
      <c r="M117" s="2106">
        <v>1</v>
      </c>
      <c r="N117" s="2106">
        <v>0</v>
      </c>
      <c r="O117" s="2106">
        <v>10</v>
      </c>
      <c r="P117" s="2106">
        <v>0</v>
      </c>
      <c r="Q117" s="2106">
        <v>0</v>
      </c>
      <c r="R117" s="2106">
        <v>0</v>
      </c>
      <c r="S117" s="2106">
        <v>0</v>
      </c>
      <c r="T117" s="2106">
        <v>25</v>
      </c>
      <c r="U117" s="2106">
        <v>0</v>
      </c>
      <c r="V117" s="2106">
        <v>0</v>
      </c>
      <c r="W117" s="2106">
        <v>0</v>
      </c>
      <c r="X117" s="2108">
        <v>0</v>
      </c>
      <c r="Y117" s="256">
        <f t="shared" ca="1" si="37"/>
        <v>160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159</v>
      </c>
      <c r="C118" s="256">
        <f t="shared" ca="1" si="39"/>
        <v>159</v>
      </c>
      <c r="E118" s="2105">
        <v>8</v>
      </c>
      <c r="F118" s="2106" t="s">
        <v>694</v>
      </c>
      <c r="G118" s="2106" t="s">
        <v>769</v>
      </c>
      <c r="H118" s="2114">
        <v>21.27</v>
      </c>
      <c r="I118" s="2106">
        <v>5</v>
      </c>
      <c r="J118" s="2106">
        <v>0</v>
      </c>
      <c r="K118" s="2106">
        <v>0</v>
      </c>
      <c r="L118" s="2106">
        <v>0</v>
      </c>
      <c r="M118" s="2106">
        <v>1</v>
      </c>
      <c r="N118" s="2106">
        <v>0</v>
      </c>
      <c r="O118" s="2106">
        <v>0</v>
      </c>
      <c r="P118" s="2106">
        <v>40</v>
      </c>
      <c r="Q118" s="2106">
        <v>0</v>
      </c>
      <c r="R118" s="2106">
        <v>0</v>
      </c>
      <c r="S118" s="2106">
        <v>0</v>
      </c>
      <c r="T118" s="2106">
        <v>0</v>
      </c>
      <c r="U118" s="2106">
        <v>22</v>
      </c>
      <c r="V118" s="2106">
        <v>0</v>
      </c>
      <c r="W118" s="2106">
        <v>0</v>
      </c>
      <c r="X118" s="2108">
        <v>0</v>
      </c>
      <c r="Y118" s="256">
        <f t="shared" ca="1" si="37"/>
        <v>159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2105">
        <v>9</v>
      </c>
      <c r="F119" s="2106" t="s">
        <v>1</v>
      </c>
      <c r="G119" s="2106"/>
      <c r="H119" s="2114"/>
      <c r="I119" s="2106">
        <v>0</v>
      </c>
      <c r="J119" s="2106">
        <v>0</v>
      </c>
      <c r="K119" s="2106">
        <v>0</v>
      </c>
      <c r="L119" s="2106">
        <v>0</v>
      </c>
      <c r="M119" s="2106">
        <v>0</v>
      </c>
      <c r="N119" s="2106">
        <v>0</v>
      </c>
      <c r="O119" s="2106">
        <v>0</v>
      </c>
      <c r="P119" s="2106">
        <v>0</v>
      </c>
      <c r="Q119" s="2106">
        <v>0</v>
      </c>
      <c r="R119" s="2106">
        <v>0</v>
      </c>
      <c r="S119" s="2106">
        <v>0</v>
      </c>
      <c r="T119" s="2106">
        <v>0</v>
      </c>
      <c r="U119" s="2106">
        <v>0</v>
      </c>
      <c r="V119" s="2106">
        <v>0</v>
      </c>
      <c r="W119" s="2106">
        <v>0</v>
      </c>
      <c r="X119" s="2108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2109">
        <v>10</v>
      </c>
      <c r="F120" s="2110" t="s">
        <v>1</v>
      </c>
      <c r="G120" s="2110"/>
      <c r="H120" s="2115"/>
      <c r="I120" s="2110">
        <v>0</v>
      </c>
      <c r="J120" s="2110">
        <v>0</v>
      </c>
      <c r="K120" s="2110">
        <v>0</v>
      </c>
      <c r="L120" s="2110">
        <v>0</v>
      </c>
      <c r="M120" s="2110">
        <v>0</v>
      </c>
      <c r="N120" s="2110">
        <v>0</v>
      </c>
      <c r="O120" s="2110">
        <v>0</v>
      </c>
      <c r="P120" s="2110">
        <v>0</v>
      </c>
      <c r="Q120" s="2110">
        <v>0</v>
      </c>
      <c r="R120" s="2110">
        <v>0</v>
      </c>
      <c r="S120" s="2110">
        <v>0</v>
      </c>
      <c r="T120" s="2110">
        <v>0</v>
      </c>
      <c r="U120" s="2110">
        <v>0</v>
      </c>
      <c r="V120" s="2110">
        <v>0</v>
      </c>
      <c r="W120" s="2110">
        <v>0</v>
      </c>
      <c r="X120" s="2111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387" t="s">
        <v>749</v>
      </c>
      <c r="F125" s="1388" t="s">
        <v>750</v>
      </c>
      <c r="G125" s="1388" t="s">
        <v>751</v>
      </c>
      <c r="H125" s="1388" t="s">
        <v>752</v>
      </c>
      <c r="I125" s="1388" t="s">
        <v>753</v>
      </c>
      <c r="J125" s="1388" t="s">
        <v>754</v>
      </c>
      <c r="K125" s="1388" t="s">
        <v>755</v>
      </c>
      <c r="L125" s="1388"/>
      <c r="M125" s="1388"/>
      <c r="N125" s="1388"/>
      <c r="O125" s="1388"/>
      <c r="P125" s="1388"/>
      <c r="Q125" s="1388"/>
      <c r="R125" s="1388"/>
      <c r="S125" s="1388"/>
      <c r="T125" s="1388"/>
      <c r="U125" s="1388"/>
      <c r="V125" s="1388"/>
      <c r="W125" s="1388"/>
      <c r="X125" s="138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397">
        <v>8</v>
      </c>
      <c r="F126" s="1398">
        <v>6</v>
      </c>
      <c r="G126" s="1391">
        <v>8</v>
      </c>
      <c r="H126" s="1391">
        <v>4</v>
      </c>
      <c r="I126" s="1392">
        <v>21</v>
      </c>
      <c r="J126" s="1392">
        <v>16</v>
      </c>
      <c r="K126" s="1391">
        <v>89</v>
      </c>
      <c r="L126" s="1391"/>
      <c r="M126" s="1391"/>
      <c r="N126" s="1391"/>
      <c r="O126" s="1391"/>
      <c r="P126" s="1391"/>
      <c r="Q126" s="1391"/>
      <c r="R126" s="1391"/>
      <c r="S126" s="1391"/>
      <c r="T126" s="1391"/>
      <c r="U126" s="1391"/>
      <c r="V126" s="1391"/>
      <c r="W126" s="1391"/>
      <c r="X126" s="1393"/>
      <c r="AA126" s="256">
        <f>IF(E126=D123,0,1)</f>
        <v>0</v>
      </c>
    </row>
    <row r="127" spans="2:28" x14ac:dyDescent="0.25">
      <c r="E127" s="1390" t="s">
        <v>581</v>
      </c>
      <c r="F127" s="1391" t="s">
        <v>63</v>
      </c>
      <c r="G127" s="1391" t="s">
        <v>756</v>
      </c>
      <c r="H127" s="1391" t="s">
        <v>757</v>
      </c>
      <c r="I127" s="1392" t="s">
        <v>66</v>
      </c>
      <c r="J127" s="1392" t="s">
        <v>67</v>
      </c>
      <c r="K127" s="1391" t="s">
        <v>68</v>
      </c>
      <c r="L127" s="1391" t="s">
        <v>69</v>
      </c>
      <c r="M127" s="1391" t="s">
        <v>22</v>
      </c>
      <c r="N127" s="1391" t="s">
        <v>758</v>
      </c>
      <c r="O127" s="1391" t="s">
        <v>759</v>
      </c>
      <c r="P127" s="1391" t="s">
        <v>760</v>
      </c>
      <c r="Q127" s="1391" t="s">
        <v>761</v>
      </c>
      <c r="R127" s="1391" t="s">
        <v>762</v>
      </c>
      <c r="S127" s="1391" t="s">
        <v>763</v>
      </c>
      <c r="T127" s="1391" t="s">
        <v>764</v>
      </c>
      <c r="U127" s="1391" t="s">
        <v>765</v>
      </c>
      <c r="V127" s="1391" t="s">
        <v>766</v>
      </c>
      <c r="W127" s="1391" t="s">
        <v>767</v>
      </c>
      <c r="X127" s="1393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390">
        <v>1</v>
      </c>
      <c r="F128" s="1391" t="s">
        <v>772</v>
      </c>
      <c r="G128" s="1391" t="s">
        <v>770</v>
      </c>
      <c r="H128" s="1399">
        <v>25.49</v>
      </c>
      <c r="I128" s="1391">
        <v>5</v>
      </c>
      <c r="J128" s="1391">
        <v>5</v>
      </c>
      <c r="K128" s="1391">
        <v>0</v>
      </c>
      <c r="L128" s="1391">
        <v>2</v>
      </c>
      <c r="M128" s="1391">
        <v>1</v>
      </c>
      <c r="N128" s="1391">
        <v>40</v>
      </c>
      <c r="O128" s="1391">
        <v>16</v>
      </c>
      <c r="P128" s="1391">
        <v>4</v>
      </c>
      <c r="Q128" s="1391">
        <v>0</v>
      </c>
      <c r="R128" s="1391">
        <v>60</v>
      </c>
      <c r="S128" s="1391">
        <v>0</v>
      </c>
      <c r="T128" s="1391">
        <v>16</v>
      </c>
      <c r="U128" s="1391">
        <v>29</v>
      </c>
      <c r="V128" s="1391">
        <v>0</v>
      </c>
      <c r="W128" s="1391">
        <v>18</v>
      </c>
      <c r="X128" s="139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184</v>
      </c>
      <c r="C129" s="256">
        <f t="shared" ref="C129:C135" ca="1" si="45">Y129</f>
        <v>184</v>
      </c>
      <c r="E129" s="1390">
        <v>2</v>
      </c>
      <c r="F129" s="1391" t="s">
        <v>599</v>
      </c>
      <c r="G129" s="1391" t="s">
        <v>770</v>
      </c>
      <c r="H129" s="1399">
        <v>25.67</v>
      </c>
      <c r="I129" s="1391">
        <v>5</v>
      </c>
      <c r="J129" s="1391">
        <v>2</v>
      </c>
      <c r="K129" s="1391">
        <v>1</v>
      </c>
      <c r="L129" s="1391">
        <v>2</v>
      </c>
      <c r="M129" s="1391">
        <v>1</v>
      </c>
      <c r="N129" s="1391">
        <v>82</v>
      </c>
      <c r="O129" s="1391">
        <v>20</v>
      </c>
      <c r="P129" s="1391">
        <v>0</v>
      </c>
      <c r="Q129" s="1391">
        <v>40</v>
      </c>
      <c r="R129" s="1391">
        <v>0</v>
      </c>
      <c r="S129" s="1391">
        <v>16</v>
      </c>
      <c r="T129" s="1391">
        <v>19</v>
      </c>
      <c r="U129" s="1391">
        <v>0</v>
      </c>
      <c r="V129" s="1391">
        <v>16</v>
      </c>
      <c r="W129" s="1391">
        <v>0</v>
      </c>
      <c r="X129" s="1393">
        <v>25</v>
      </c>
      <c r="Y129" s="256">
        <f t="shared" ca="1" si="43"/>
        <v>184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1390">
        <v>3</v>
      </c>
      <c r="F130" s="1391" t="s">
        <v>814</v>
      </c>
      <c r="G130" s="1391" t="s">
        <v>769</v>
      </c>
      <c r="H130" s="1399">
        <v>23.09</v>
      </c>
      <c r="I130" s="1391">
        <v>6</v>
      </c>
      <c r="J130" s="1391">
        <v>0</v>
      </c>
      <c r="K130" s="1391">
        <v>0</v>
      </c>
      <c r="L130" s="1391">
        <v>0</v>
      </c>
      <c r="M130" s="1391">
        <v>1</v>
      </c>
      <c r="N130" s="1391">
        <v>0</v>
      </c>
      <c r="O130" s="1391">
        <v>0</v>
      </c>
      <c r="P130" s="1391">
        <v>0</v>
      </c>
      <c r="Q130" s="1391">
        <v>0</v>
      </c>
      <c r="R130" s="1391">
        <v>0</v>
      </c>
      <c r="S130" s="1391">
        <v>0</v>
      </c>
      <c r="T130" s="1391">
        <v>0</v>
      </c>
      <c r="U130" s="1391">
        <v>0</v>
      </c>
      <c r="V130" s="1391">
        <v>0</v>
      </c>
      <c r="W130" s="1391">
        <v>0</v>
      </c>
      <c r="X130" s="1393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390">
        <v>4</v>
      </c>
      <c r="F131" s="1391" t="s">
        <v>596</v>
      </c>
      <c r="G131" s="1391" t="s">
        <v>770</v>
      </c>
      <c r="H131" s="1399">
        <v>30.06</v>
      </c>
      <c r="I131" s="1391">
        <v>4</v>
      </c>
      <c r="J131" s="1391">
        <v>3</v>
      </c>
      <c r="K131" s="1391">
        <v>1</v>
      </c>
      <c r="L131" s="1391">
        <v>1</v>
      </c>
      <c r="M131" s="1391">
        <v>1</v>
      </c>
      <c r="N131" s="1391">
        <v>0</v>
      </c>
      <c r="O131" s="1391">
        <v>55</v>
      </c>
      <c r="P131" s="1391">
        <v>40</v>
      </c>
      <c r="Q131" s="1391">
        <v>20</v>
      </c>
      <c r="R131" s="1391">
        <v>0</v>
      </c>
      <c r="S131" s="1391">
        <v>0</v>
      </c>
      <c r="T131" s="1391">
        <v>17</v>
      </c>
      <c r="U131" s="1391">
        <v>14</v>
      </c>
      <c r="V131" s="1391">
        <v>19</v>
      </c>
      <c r="W131" s="1391">
        <v>0</v>
      </c>
      <c r="X131" s="1393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1390">
        <v>5</v>
      </c>
      <c r="F132" s="1391" t="s">
        <v>597</v>
      </c>
      <c r="G132" s="1391" t="s">
        <v>770</v>
      </c>
      <c r="H132" s="1399">
        <v>22.66</v>
      </c>
      <c r="I132" s="1391">
        <v>7</v>
      </c>
      <c r="J132" s="1391">
        <v>4</v>
      </c>
      <c r="K132" s="1391">
        <v>0</v>
      </c>
      <c r="L132" s="1391">
        <v>1</v>
      </c>
      <c r="M132" s="1391">
        <v>1</v>
      </c>
      <c r="N132" s="1391">
        <v>0</v>
      </c>
      <c r="O132" s="1391">
        <v>0</v>
      </c>
      <c r="P132" s="1391">
        <v>40</v>
      </c>
      <c r="Q132" s="1391">
        <v>20</v>
      </c>
      <c r="R132" s="1391">
        <v>16</v>
      </c>
      <c r="S132" s="1391">
        <v>0</v>
      </c>
      <c r="T132" s="1391">
        <v>0</v>
      </c>
      <c r="U132" s="1391">
        <v>21</v>
      </c>
      <c r="V132" s="1391">
        <v>20</v>
      </c>
      <c r="W132" s="1391">
        <v>23</v>
      </c>
      <c r="X132" s="1393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390">
        <v>6</v>
      </c>
      <c r="F133" s="1391" t="s">
        <v>771</v>
      </c>
      <c r="G133" s="1391" t="s">
        <v>769</v>
      </c>
      <c r="H133" s="1399">
        <v>28.4</v>
      </c>
      <c r="I133" s="1391">
        <v>4</v>
      </c>
      <c r="J133" s="1391">
        <v>2</v>
      </c>
      <c r="K133" s="1391">
        <v>1</v>
      </c>
      <c r="L133" s="1391">
        <v>1</v>
      </c>
      <c r="M133" s="1391">
        <v>1</v>
      </c>
      <c r="N133" s="1391">
        <v>98</v>
      </c>
      <c r="O133" s="1391">
        <v>40</v>
      </c>
      <c r="P133" s="1391">
        <v>0</v>
      </c>
      <c r="Q133" s="1391">
        <v>64</v>
      </c>
      <c r="R133" s="1391">
        <v>0</v>
      </c>
      <c r="S133" s="1391">
        <v>0</v>
      </c>
      <c r="T133" s="1391">
        <v>19</v>
      </c>
      <c r="U133" s="1391">
        <v>0</v>
      </c>
      <c r="V133" s="1391">
        <v>15</v>
      </c>
      <c r="W133" s="1391">
        <v>0</v>
      </c>
      <c r="X133" s="1393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390">
        <v>7</v>
      </c>
      <c r="F134" s="1391" t="s">
        <v>725</v>
      </c>
      <c r="G134" s="1391" t="s">
        <v>769</v>
      </c>
      <c r="H134" s="1399">
        <v>26.39</v>
      </c>
      <c r="I134" s="1391">
        <v>6</v>
      </c>
      <c r="J134" s="1391">
        <v>3</v>
      </c>
      <c r="K134" s="1391">
        <v>0</v>
      </c>
      <c r="L134" s="1391">
        <v>0</v>
      </c>
      <c r="M134" s="1391">
        <v>1</v>
      </c>
      <c r="N134" s="1391">
        <v>0</v>
      </c>
      <c r="O134" s="1391">
        <v>0</v>
      </c>
      <c r="P134" s="1391">
        <v>74</v>
      </c>
      <c r="Q134" s="1391">
        <v>0</v>
      </c>
      <c r="R134" s="1391">
        <v>0</v>
      </c>
      <c r="S134" s="1391">
        <v>0</v>
      </c>
      <c r="T134" s="1391">
        <v>0</v>
      </c>
      <c r="U134" s="1391">
        <v>21</v>
      </c>
      <c r="V134" s="1391">
        <v>0</v>
      </c>
      <c r="W134" s="1391">
        <v>0</v>
      </c>
      <c r="X134" s="1393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390">
        <v>8</v>
      </c>
      <c r="F135" s="1391" t="s">
        <v>718</v>
      </c>
      <c r="G135" s="1391" t="s">
        <v>770</v>
      </c>
      <c r="H135" s="1399">
        <v>18.73</v>
      </c>
      <c r="I135" s="1391">
        <v>5</v>
      </c>
      <c r="J135" s="1391">
        <v>0</v>
      </c>
      <c r="K135" s="1391">
        <v>0</v>
      </c>
      <c r="L135" s="1391">
        <v>1</v>
      </c>
      <c r="M135" s="1391">
        <v>1</v>
      </c>
      <c r="N135" s="1391">
        <v>0</v>
      </c>
      <c r="O135" s="1391">
        <v>0</v>
      </c>
      <c r="P135" s="1391">
        <v>10</v>
      </c>
      <c r="Q135" s="1391">
        <v>4</v>
      </c>
      <c r="R135" s="1391">
        <v>0</v>
      </c>
      <c r="S135" s="1391">
        <v>40</v>
      </c>
      <c r="T135" s="1391">
        <v>0</v>
      </c>
      <c r="U135" s="1391">
        <v>23</v>
      </c>
      <c r="V135" s="1391">
        <v>32</v>
      </c>
      <c r="W135" s="1391">
        <v>0</v>
      </c>
      <c r="X135" s="1393">
        <v>21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390">
        <v>9</v>
      </c>
      <c r="F136" s="1391" t="s">
        <v>1</v>
      </c>
      <c r="G136" s="1391"/>
      <c r="H136" s="1399"/>
      <c r="I136" s="1391">
        <v>0</v>
      </c>
      <c r="J136" s="1391">
        <v>0</v>
      </c>
      <c r="K136" s="1391">
        <v>0</v>
      </c>
      <c r="L136" s="1391">
        <v>0</v>
      </c>
      <c r="M136" s="1391">
        <v>0</v>
      </c>
      <c r="N136" s="1391">
        <v>0</v>
      </c>
      <c r="O136" s="1391">
        <v>0</v>
      </c>
      <c r="P136" s="1391">
        <v>0</v>
      </c>
      <c r="Q136" s="1391">
        <v>0</v>
      </c>
      <c r="R136" s="1391">
        <v>0</v>
      </c>
      <c r="S136" s="1391">
        <v>0</v>
      </c>
      <c r="T136" s="1391">
        <v>0</v>
      </c>
      <c r="U136" s="1391">
        <v>0</v>
      </c>
      <c r="V136" s="1391">
        <v>0</v>
      </c>
      <c r="W136" s="1391">
        <v>0</v>
      </c>
      <c r="X136" s="139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394">
        <v>10</v>
      </c>
      <c r="F137" s="1395" t="s">
        <v>1</v>
      </c>
      <c r="G137" s="1395"/>
      <c r="H137" s="1400"/>
      <c r="I137" s="1395">
        <v>0</v>
      </c>
      <c r="J137" s="1395">
        <v>0</v>
      </c>
      <c r="K137" s="1395">
        <v>0</v>
      </c>
      <c r="L137" s="1395">
        <v>0</v>
      </c>
      <c r="M137" s="1395">
        <v>0</v>
      </c>
      <c r="N137" s="1395">
        <v>0</v>
      </c>
      <c r="O137" s="1395">
        <v>0</v>
      </c>
      <c r="P137" s="1395">
        <v>0</v>
      </c>
      <c r="Q137" s="1395">
        <v>0</v>
      </c>
      <c r="R137" s="1395">
        <v>0</v>
      </c>
      <c r="S137" s="1395">
        <v>0</v>
      </c>
      <c r="T137" s="1395">
        <v>0</v>
      </c>
      <c r="U137" s="1395">
        <v>0</v>
      </c>
      <c r="V137" s="1395">
        <v>0</v>
      </c>
      <c r="W137" s="1395">
        <v>0</v>
      </c>
      <c r="X137" s="139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457" t="s">
        <v>749</v>
      </c>
      <c r="F142" s="1458" t="s">
        <v>750</v>
      </c>
      <c r="G142" s="1458" t="s">
        <v>751</v>
      </c>
      <c r="H142" s="1458" t="s">
        <v>752</v>
      </c>
      <c r="I142" s="1458" t="s">
        <v>753</v>
      </c>
      <c r="J142" s="1458" t="s">
        <v>754</v>
      </c>
      <c r="K142" s="1458" t="s">
        <v>755</v>
      </c>
      <c r="L142" s="1458"/>
      <c r="M142" s="1458"/>
      <c r="N142" s="1458"/>
      <c r="O142" s="1458"/>
      <c r="P142" s="1458"/>
      <c r="Q142" s="1458"/>
      <c r="R142" s="1458"/>
      <c r="S142" s="1458"/>
      <c r="T142" s="1458"/>
      <c r="U142" s="1458"/>
      <c r="V142" s="1458"/>
      <c r="W142" s="1458"/>
      <c r="X142" s="145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67">
        <v>9</v>
      </c>
      <c r="F143" s="1468">
        <v>5</v>
      </c>
      <c r="G143" s="1461">
        <v>11</v>
      </c>
      <c r="H143" s="1461">
        <v>1</v>
      </c>
      <c r="I143" s="1462">
        <v>26</v>
      </c>
      <c r="J143" s="1462">
        <v>9</v>
      </c>
      <c r="K143" s="1461">
        <v>70</v>
      </c>
      <c r="L143" s="1461"/>
      <c r="M143" s="1461"/>
      <c r="N143" s="1461"/>
      <c r="O143" s="1461"/>
      <c r="P143" s="1461"/>
      <c r="Q143" s="1461"/>
      <c r="R143" s="1461"/>
      <c r="S143" s="1461"/>
      <c r="T143" s="1461"/>
      <c r="U143" s="1461"/>
      <c r="V143" s="1461"/>
      <c r="W143" s="1461"/>
      <c r="X143" s="1463"/>
      <c r="AA143" s="256">
        <f>IF(E143=D140,0,1)</f>
        <v>0</v>
      </c>
    </row>
    <row r="144" spans="2:28" x14ac:dyDescent="0.25">
      <c r="E144" s="1460" t="s">
        <v>581</v>
      </c>
      <c r="F144" s="1461" t="s">
        <v>63</v>
      </c>
      <c r="G144" s="1461" t="s">
        <v>756</v>
      </c>
      <c r="H144" s="1461" t="s">
        <v>757</v>
      </c>
      <c r="I144" s="1462" t="s">
        <v>66</v>
      </c>
      <c r="J144" s="1462" t="s">
        <v>67</v>
      </c>
      <c r="K144" s="1461" t="s">
        <v>68</v>
      </c>
      <c r="L144" s="1461" t="s">
        <v>69</v>
      </c>
      <c r="M144" s="1461" t="s">
        <v>22</v>
      </c>
      <c r="N144" s="1461" t="s">
        <v>758</v>
      </c>
      <c r="O144" s="1461" t="s">
        <v>759</v>
      </c>
      <c r="P144" s="1461" t="s">
        <v>760</v>
      </c>
      <c r="Q144" s="1461" t="s">
        <v>761</v>
      </c>
      <c r="R144" s="1461" t="s">
        <v>762</v>
      </c>
      <c r="S144" s="1461" t="s">
        <v>763</v>
      </c>
      <c r="T144" s="1461" t="s">
        <v>764</v>
      </c>
      <c r="U144" s="1461" t="s">
        <v>765</v>
      </c>
      <c r="V144" s="1461" t="s">
        <v>766</v>
      </c>
      <c r="W144" s="1461" t="s">
        <v>767</v>
      </c>
      <c r="X144" s="1463" t="s">
        <v>768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460">
        <v>1</v>
      </c>
      <c r="F145" s="1461" t="s">
        <v>582</v>
      </c>
      <c r="G145" s="1461" t="s">
        <v>770</v>
      </c>
      <c r="H145" s="1469">
        <v>20.59</v>
      </c>
      <c r="I145" s="1461">
        <v>2</v>
      </c>
      <c r="J145" s="1461">
        <v>2</v>
      </c>
      <c r="K145" s="1461">
        <v>0</v>
      </c>
      <c r="L145" s="1461">
        <v>1</v>
      </c>
      <c r="M145" s="1461">
        <v>1</v>
      </c>
      <c r="N145" s="1461">
        <v>0</v>
      </c>
      <c r="O145" s="1461">
        <v>76</v>
      </c>
      <c r="P145" s="1461">
        <v>2</v>
      </c>
      <c r="Q145" s="1461">
        <v>32</v>
      </c>
      <c r="R145" s="1461">
        <v>0</v>
      </c>
      <c r="S145" s="1461">
        <v>0</v>
      </c>
      <c r="T145" s="1461">
        <v>24</v>
      </c>
      <c r="U145" s="1461">
        <v>30</v>
      </c>
      <c r="V145" s="1461">
        <v>19</v>
      </c>
      <c r="W145" s="1461">
        <v>0</v>
      </c>
      <c r="X145" s="1463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460">
        <v>2</v>
      </c>
      <c r="F146" s="1461" t="s">
        <v>786</v>
      </c>
      <c r="G146" s="1461" t="s">
        <v>770</v>
      </c>
      <c r="H146" s="1469">
        <v>23.09</v>
      </c>
      <c r="I146" s="1461">
        <v>6</v>
      </c>
      <c r="J146" s="1461">
        <v>1</v>
      </c>
      <c r="K146" s="1461">
        <v>0</v>
      </c>
      <c r="L146" s="1461">
        <v>1</v>
      </c>
      <c r="M146" s="1461">
        <v>1</v>
      </c>
      <c r="N146" s="1461">
        <v>0</v>
      </c>
      <c r="O146" s="1461">
        <v>0</v>
      </c>
      <c r="P146" s="1461">
        <v>24</v>
      </c>
      <c r="Q146" s="1461">
        <v>38</v>
      </c>
      <c r="R146" s="1461">
        <v>16</v>
      </c>
      <c r="S146" s="1461">
        <v>0</v>
      </c>
      <c r="T146" s="1461">
        <v>0</v>
      </c>
      <c r="U146" s="1461">
        <v>25</v>
      </c>
      <c r="V146" s="1461">
        <v>17</v>
      </c>
      <c r="W146" s="1461">
        <v>25</v>
      </c>
      <c r="X146" s="1463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460">
        <v>3</v>
      </c>
      <c r="F147" s="1461" t="s">
        <v>787</v>
      </c>
      <c r="G147" s="1461" t="s">
        <v>770</v>
      </c>
      <c r="H147" s="1469">
        <v>22.34</v>
      </c>
      <c r="I147" s="1461">
        <v>6</v>
      </c>
      <c r="J147" s="1461">
        <v>2</v>
      </c>
      <c r="K147" s="1461">
        <v>0</v>
      </c>
      <c r="L147" s="1461">
        <v>2</v>
      </c>
      <c r="M147" s="1461">
        <v>1</v>
      </c>
      <c r="N147" s="1461">
        <v>68</v>
      </c>
      <c r="O147" s="1461">
        <v>132</v>
      </c>
      <c r="P147" s="1461">
        <v>0</v>
      </c>
      <c r="Q147" s="1461">
        <v>20</v>
      </c>
      <c r="R147" s="1461">
        <v>0</v>
      </c>
      <c r="S147" s="1461">
        <v>74</v>
      </c>
      <c r="T147" s="1461">
        <v>21</v>
      </c>
      <c r="U147" s="1461">
        <v>0</v>
      </c>
      <c r="V147" s="1461">
        <v>25</v>
      </c>
      <c r="W147" s="1461">
        <v>0</v>
      </c>
      <c r="X147" s="1463">
        <v>15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460">
        <v>4</v>
      </c>
      <c r="F148" s="1461" t="s">
        <v>606</v>
      </c>
      <c r="G148" s="1461" t="s">
        <v>770</v>
      </c>
      <c r="H148" s="1469">
        <v>22.9</v>
      </c>
      <c r="I148" s="1461">
        <v>7</v>
      </c>
      <c r="J148" s="1461">
        <v>1</v>
      </c>
      <c r="K148" s="1461">
        <v>0</v>
      </c>
      <c r="L148" s="1461">
        <v>2</v>
      </c>
      <c r="M148" s="1461">
        <v>1</v>
      </c>
      <c r="N148" s="1461">
        <v>16</v>
      </c>
      <c r="O148" s="1461">
        <v>40</v>
      </c>
      <c r="P148" s="1461">
        <v>40</v>
      </c>
      <c r="Q148" s="1461">
        <v>0</v>
      </c>
      <c r="R148" s="1461">
        <v>16</v>
      </c>
      <c r="S148" s="1461">
        <v>0</v>
      </c>
      <c r="T148" s="1461">
        <v>19</v>
      </c>
      <c r="U148" s="1461">
        <v>20</v>
      </c>
      <c r="V148" s="1461">
        <v>0</v>
      </c>
      <c r="W148" s="1461">
        <v>27</v>
      </c>
      <c r="X148" s="1463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1460">
        <v>5</v>
      </c>
      <c r="F149" s="1461" t="s">
        <v>601</v>
      </c>
      <c r="G149" s="1461" t="s">
        <v>770</v>
      </c>
      <c r="H149" s="1469">
        <v>22.77</v>
      </c>
      <c r="I149" s="1461">
        <v>3</v>
      </c>
      <c r="J149" s="1461">
        <v>1</v>
      </c>
      <c r="K149" s="1461">
        <v>2</v>
      </c>
      <c r="L149" s="1461">
        <v>1</v>
      </c>
      <c r="M149" s="1461">
        <v>1</v>
      </c>
      <c r="N149" s="1461">
        <v>0</v>
      </c>
      <c r="O149" s="1461">
        <v>2</v>
      </c>
      <c r="P149" s="1461">
        <v>40</v>
      </c>
      <c r="Q149" s="1461">
        <v>32</v>
      </c>
      <c r="R149" s="1461">
        <v>0</v>
      </c>
      <c r="S149" s="1461">
        <v>0</v>
      </c>
      <c r="T149" s="1461">
        <v>22</v>
      </c>
      <c r="U149" s="1461">
        <v>25</v>
      </c>
      <c r="V149" s="1461">
        <v>19</v>
      </c>
      <c r="W149" s="1461">
        <v>0</v>
      </c>
      <c r="X149" s="1463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460">
        <v>6</v>
      </c>
      <c r="F150" s="1461" t="s">
        <v>632</v>
      </c>
      <c r="G150" s="1461" t="s">
        <v>770</v>
      </c>
      <c r="H150" s="1469">
        <v>26.65</v>
      </c>
      <c r="I150" s="1461">
        <v>5</v>
      </c>
      <c r="J150" s="1461">
        <v>2</v>
      </c>
      <c r="K150" s="1461">
        <v>1</v>
      </c>
      <c r="L150" s="1461">
        <v>2</v>
      </c>
      <c r="M150" s="1461">
        <v>1</v>
      </c>
      <c r="N150" s="1461">
        <v>16</v>
      </c>
      <c r="O150" s="1461">
        <v>64</v>
      </c>
      <c r="P150" s="1461">
        <v>0</v>
      </c>
      <c r="Q150" s="1461">
        <v>80</v>
      </c>
      <c r="R150" s="1461">
        <v>0</v>
      </c>
      <c r="S150" s="1461">
        <v>46</v>
      </c>
      <c r="T150" s="1461">
        <v>18</v>
      </c>
      <c r="U150" s="1461">
        <v>0</v>
      </c>
      <c r="V150" s="1461">
        <v>14</v>
      </c>
      <c r="W150" s="1461">
        <v>0</v>
      </c>
      <c r="X150" s="1463">
        <v>18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60">
        <v>7</v>
      </c>
      <c r="F151" s="1461" t="s">
        <v>605</v>
      </c>
      <c r="G151" s="1461" t="s">
        <v>770</v>
      </c>
      <c r="H151" s="1469">
        <v>22.43</v>
      </c>
      <c r="I151" s="1461">
        <v>4</v>
      </c>
      <c r="J151" s="1461">
        <v>2</v>
      </c>
      <c r="K151" s="1461">
        <v>0</v>
      </c>
      <c r="L151" s="1461">
        <v>1</v>
      </c>
      <c r="M151" s="1461">
        <v>1</v>
      </c>
      <c r="N151" s="1461">
        <v>0</v>
      </c>
      <c r="O151" s="1461">
        <v>32</v>
      </c>
      <c r="P151" s="1461">
        <v>16</v>
      </c>
      <c r="Q151" s="1461">
        <v>36</v>
      </c>
      <c r="R151" s="1461">
        <v>0</v>
      </c>
      <c r="S151" s="1461">
        <v>0</v>
      </c>
      <c r="T151" s="1461">
        <v>21</v>
      </c>
      <c r="U151" s="1461">
        <v>25</v>
      </c>
      <c r="V151" s="1461">
        <v>21</v>
      </c>
      <c r="W151" s="1461">
        <v>0</v>
      </c>
      <c r="X151" s="1463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460">
        <v>8</v>
      </c>
      <c r="F152" s="1461" t="s">
        <v>603</v>
      </c>
      <c r="G152" s="1461" t="s">
        <v>769</v>
      </c>
      <c r="H152" s="1469">
        <v>17.86</v>
      </c>
      <c r="I152" s="1461">
        <v>4</v>
      </c>
      <c r="J152" s="1461">
        <v>1</v>
      </c>
      <c r="K152" s="1461">
        <v>0</v>
      </c>
      <c r="L152" s="1461">
        <v>1</v>
      </c>
      <c r="M152" s="1461">
        <v>1</v>
      </c>
      <c r="N152" s="1461">
        <v>70</v>
      </c>
      <c r="O152" s="1461">
        <v>0</v>
      </c>
      <c r="P152" s="1461">
        <v>32</v>
      </c>
      <c r="Q152" s="1461">
        <v>0</v>
      </c>
      <c r="R152" s="1461">
        <v>0</v>
      </c>
      <c r="S152" s="1461">
        <v>0</v>
      </c>
      <c r="T152" s="1461">
        <v>0</v>
      </c>
      <c r="U152" s="1461">
        <v>21</v>
      </c>
      <c r="V152" s="1461">
        <v>0</v>
      </c>
      <c r="W152" s="1461">
        <v>0</v>
      </c>
      <c r="X152" s="1463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60">
        <v>9</v>
      </c>
      <c r="F153" s="1461" t="s">
        <v>1</v>
      </c>
      <c r="G153" s="1461"/>
      <c r="H153" s="1469"/>
      <c r="I153" s="1461">
        <v>0</v>
      </c>
      <c r="J153" s="1461">
        <v>0</v>
      </c>
      <c r="K153" s="1461">
        <v>0</v>
      </c>
      <c r="L153" s="1461">
        <v>0</v>
      </c>
      <c r="M153" s="1461">
        <v>0</v>
      </c>
      <c r="N153" s="1461">
        <v>0</v>
      </c>
      <c r="O153" s="1461">
        <v>0</v>
      </c>
      <c r="P153" s="1461">
        <v>0</v>
      </c>
      <c r="Q153" s="1461">
        <v>0</v>
      </c>
      <c r="R153" s="1461">
        <v>0</v>
      </c>
      <c r="S153" s="1461">
        <v>0</v>
      </c>
      <c r="T153" s="1461">
        <v>0</v>
      </c>
      <c r="U153" s="1461">
        <v>0</v>
      </c>
      <c r="V153" s="1461">
        <v>0</v>
      </c>
      <c r="W153" s="1461">
        <v>0</v>
      </c>
      <c r="X153" s="146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64">
        <v>10</v>
      </c>
      <c r="F154" s="1465" t="s">
        <v>1</v>
      </c>
      <c r="G154" s="1465"/>
      <c r="H154" s="1470"/>
      <c r="I154" s="1465">
        <v>0</v>
      </c>
      <c r="J154" s="1465">
        <v>0</v>
      </c>
      <c r="K154" s="1465">
        <v>0</v>
      </c>
      <c r="L154" s="1465">
        <v>0</v>
      </c>
      <c r="M154" s="1465">
        <v>0</v>
      </c>
      <c r="N154" s="1465">
        <v>0</v>
      </c>
      <c r="O154" s="1465">
        <v>0</v>
      </c>
      <c r="P154" s="1465">
        <v>0</v>
      </c>
      <c r="Q154" s="1465">
        <v>0</v>
      </c>
      <c r="R154" s="1465">
        <v>0</v>
      </c>
      <c r="S154" s="1465">
        <v>0</v>
      </c>
      <c r="T154" s="1465">
        <v>0</v>
      </c>
      <c r="U154" s="1465">
        <v>0</v>
      </c>
      <c r="V154" s="1465">
        <v>0</v>
      </c>
      <c r="W154" s="1465">
        <v>0</v>
      </c>
      <c r="X154" s="146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443" t="s">
        <v>749</v>
      </c>
      <c r="F159" s="1444" t="s">
        <v>750</v>
      </c>
      <c r="G159" s="1444" t="s">
        <v>751</v>
      </c>
      <c r="H159" s="1444" t="s">
        <v>752</v>
      </c>
      <c r="I159" s="1444" t="s">
        <v>753</v>
      </c>
      <c r="J159" s="1444" t="s">
        <v>754</v>
      </c>
      <c r="K159" s="1444" t="s">
        <v>755</v>
      </c>
      <c r="L159" s="1444"/>
      <c r="M159" s="1444"/>
      <c r="N159" s="1444"/>
      <c r="O159" s="1444"/>
      <c r="P159" s="1444"/>
      <c r="Q159" s="1444"/>
      <c r="R159" s="1444"/>
      <c r="S159" s="1444"/>
      <c r="T159" s="1444"/>
      <c r="U159" s="1444"/>
      <c r="V159" s="1444"/>
      <c r="W159" s="1444"/>
      <c r="X159" s="144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53">
        <v>10</v>
      </c>
      <c r="F160" s="1454">
        <v>3</v>
      </c>
      <c r="G160" s="1447">
        <v>8</v>
      </c>
      <c r="H160" s="1447">
        <v>4</v>
      </c>
      <c r="I160" s="1448">
        <v>24</v>
      </c>
      <c r="J160" s="1448">
        <v>9</v>
      </c>
      <c r="K160" s="1447">
        <v>78</v>
      </c>
      <c r="L160" s="1447"/>
      <c r="M160" s="1447"/>
      <c r="N160" s="1447"/>
      <c r="O160" s="1447"/>
      <c r="P160" s="1447"/>
      <c r="Q160" s="1447"/>
      <c r="R160" s="1447"/>
      <c r="S160" s="1447"/>
      <c r="T160" s="1447"/>
      <c r="U160" s="1447"/>
      <c r="V160" s="1447"/>
      <c r="W160" s="1447"/>
      <c r="X160" s="1449"/>
      <c r="AA160" s="256">
        <f>IF(E160=D157,0,1)</f>
        <v>0</v>
      </c>
    </row>
    <row r="161" spans="2:28" x14ac:dyDescent="0.25">
      <c r="E161" s="1446" t="s">
        <v>581</v>
      </c>
      <c r="F161" s="1447" t="s">
        <v>63</v>
      </c>
      <c r="G161" s="1447" t="s">
        <v>756</v>
      </c>
      <c r="H161" s="1447" t="s">
        <v>757</v>
      </c>
      <c r="I161" s="1448" t="s">
        <v>66</v>
      </c>
      <c r="J161" s="1448" t="s">
        <v>67</v>
      </c>
      <c r="K161" s="1447" t="s">
        <v>68</v>
      </c>
      <c r="L161" s="1447" t="s">
        <v>69</v>
      </c>
      <c r="M161" s="1447" t="s">
        <v>22</v>
      </c>
      <c r="N161" s="1447" t="s">
        <v>758</v>
      </c>
      <c r="O161" s="1447" t="s">
        <v>759</v>
      </c>
      <c r="P161" s="1447" t="s">
        <v>760</v>
      </c>
      <c r="Q161" s="1447" t="s">
        <v>761</v>
      </c>
      <c r="R161" s="1447" t="s">
        <v>762</v>
      </c>
      <c r="S161" s="1447" t="s">
        <v>763</v>
      </c>
      <c r="T161" s="1447" t="s">
        <v>764</v>
      </c>
      <c r="U161" s="1447" t="s">
        <v>765</v>
      </c>
      <c r="V161" s="1447" t="s">
        <v>766</v>
      </c>
      <c r="W161" s="1447" t="s">
        <v>767</v>
      </c>
      <c r="X161" s="1449" t="s">
        <v>768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1446">
        <v>1</v>
      </c>
      <c r="F162" s="1447" t="s">
        <v>818</v>
      </c>
      <c r="G162" s="1447" t="s">
        <v>769</v>
      </c>
      <c r="H162" s="1455">
        <v>24.15</v>
      </c>
      <c r="I162" s="1447">
        <v>5</v>
      </c>
      <c r="J162" s="1447">
        <v>2</v>
      </c>
      <c r="K162" s="1447">
        <v>0</v>
      </c>
      <c r="L162" s="1447">
        <v>0</v>
      </c>
      <c r="M162" s="1447">
        <v>1</v>
      </c>
      <c r="N162" s="1447">
        <v>0</v>
      </c>
      <c r="O162" s="1447">
        <v>24</v>
      </c>
      <c r="P162" s="1447">
        <v>0</v>
      </c>
      <c r="Q162" s="1447">
        <v>0</v>
      </c>
      <c r="R162" s="1447">
        <v>32</v>
      </c>
      <c r="S162" s="1447">
        <v>0</v>
      </c>
      <c r="T162" s="1447">
        <v>23</v>
      </c>
      <c r="U162" s="1447">
        <v>0</v>
      </c>
      <c r="V162" s="1447">
        <v>0</v>
      </c>
      <c r="W162" s="1447">
        <v>19</v>
      </c>
      <c r="X162" s="1449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446">
        <v>2</v>
      </c>
      <c r="F163" s="1447" t="s">
        <v>635</v>
      </c>
      <c r="G163" s="1447" t="s">
        <v>770</v>
      </c>
      <c r="H163" s="1455">
        <v>25.97</v>
      </c>
      <c r="I163" s="1447">
        <v>2</v>
      </c>
      <c r="J163" s="1447">
        <v>1</v>
      </c>
      <c r="K163" s="1447">
        <v>2</v>
      </c>
      <c r="L163" s="1447">
        <v>1</v>
      </c>
      <c r="M163" s="1447">
        <v>1</v>
      </c>
      <c r="N163" s="1447">
        <v>0</v>
      </c>
      <c r="O163" s="1447">
        <v>0</v>
      </c>
      <c r="P163" s="1447">
        <v>8</v>
      </c>
      <c r="Q163" s="1447">
        <v>32</v>
      </c>
      <c r="R163" s="1447">
        <v>36</v>
      </c>
      <c r="S163" s="1447">
        <v>0</v>
      </c>
      <c r="T163" s="1447">
        <v>0</v>
      </c>
      <c r="U163" s="1447">
        <v>17</v>
      </c>
      <c r="V163" s="1447">
        <v>16</v>
      </c>
      <c r="W163" s="1447">
        <v>20</v>
      </c>
      <c r="X163" s="144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446">
        <v>3</v>
      </c>
      <c r="F164" s="1447" t="s">
        <v>613</v>
      </c>
      <c r="G164" s="1447" t="s">
        <v>770</v>
      </c>
      <c r="H164" s="1455">
        <v>18.329999999999998</v>
      </c>
      <c r="I164" s="1447">
        <v>4</v>
      </c>
      <c r="J164" s="1447">
        <v>1</v>
      </c>
      <c r="K164" s="1447">
        <v>0</v>
      </c>
      <c r="L164" s="1447">
        <v>1</v>
      </c>
      <c r="M164" s="1447">
        <v>1</v>
      </c>
      <c r="N164" s="1447">
        <v>0</v>
      </c>
      <c r="O164" s="1447">
        <v>40</v>
      </c>
      <c r="P164" s="1447">
        <v>2</v>
      </c>
      <c r="Q164" s="1447">
        <v>60</v>
      </c>
      <c r="R164" s="1447">
        <v>0</v>
      </c>
      <c r="S164" s="1447">
        <v>0</v>
      </c>
      <c r="T164" s="1447">
        <v>23</v>
      </c>
      <c r="U164" s="1447">
        <v>32</v>
      </c>
      <c r="V164" s="1447">
        <v>27</v>
      </c>
      <c r="W164" s="1447">
        <v>0</v>
      </c>
      <c r="X164" s="1449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446">
        <v>4</v>
      </c>
      <c r="F165" s="1447" t="s">
        <v>614</v>
      </c>
      <c r="G165" s="1447" t="s">
        <v>770</v>
      </c>
      <c r="H165" s="1455">
        <v>26.64</v>
      </c>
      <c r="I165" s="1447">
        <v>1</v>
      </c>
      <c r="J165" s="1447">
        <v>3</v>
      </c>
      <c r="K165" s="1447">
        <v>1</v>
      </c>
      <c r="L165" s="1447">
        <v>1</v>
      </c>
      <c r="M165" s="1447">
        <v>1</v>
      </c>
      <c r="N165" s="1447">
        <v>0</v>
      </c>
      <c r="O165" s="1447">
        <v>68</v>
      </c>
      <c r="P165" s="1447">
        <v>0</v>
      </c>
      <c r="Q165" s="1447">
        <v>35</v>
      </c>
      <c r="R165" s="1447">
        <v>32</v>
      </c>
      <c r="S165" s="1447">
        <v>0</v>
      </c>
      <c r="T165" s="1447">
        <v>15</v>
      </c>
      <c r="U165" s="1447">
        <v>0</v>
      </c>
      <c r="V165" s="1447">
        <v>17</v>
      </c>
      <c r="W165" s="1447">
        <v>19</v>
      </c>
      <c r="X165" s="1449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235</v>
      </c>
      <c r="C166" s="256">
        <f t="shared" ca="1" si="57"/>
        <v>235</v>
      </c>
      <c r="E166" s="1446">
        <v>5</v>
      </c>
      <c r="F166" s="1447" t="s">
        <v>712</v>
      </c>
      <c r="G166" s="1447" t="s">
        <v>770</v>
      </c>
      <c r="H166" s="1455">
        <v>25.91</v>
      </c>
      <c r="I166" s="1447">
        <v>5</v>
      </c>
      <c r="J166" s="1447">
        <v>2</v>
      </c>
      <c r="K166" s="1447">
        <v>1</v>
      </c>
      <c r="L166" s="1447">
        <v>1</v>
      </c>
      <c r="M166" s="1447">
        <v>1</v>
      </c>
      <c r="N166" s="1447">
        <v>0</v>
      </c>
      <c r="O166" s="1447">
        <v>16</v>
      </c>
      <c r="P166" s="1447">
        <v>25</v>
      </c>
      <c r="Q166" s="1447">
        <v>44</v>
      </c>
      <c r="R166" s="1447">
        <v>0</v>
      </c>
      <c r="S166" s="1447">
        <v>0</v>
      </c>
      <c r="T166" s="1447">
        <v>23</v>
      </c>
      <c r="U166" s="1447">
        <v>14</v>
      </c>
      <c r="V166" s="1447">
        <v>21</v>
      </c>
      <c r="W166" s="1447">
        <v>0</v>
      </c>
      <c r="X166" s="1449">
        <v>0</v>
      </c>
      <c r="Y166" s="256">
        <f t="shared" ca="1" si="55"/>
        <v>235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46">
        <v>6</v>
      </c>
      <c r="F167" s="1447" t="s">
        <v>628</v>
      </c>
      <c r="G167" s="1447" t="s">
        <v>770</v>
      </c>
      <c r="H167" s="1455">
        <v>25.91</v>
      </c>
      <c r="I167" s="1447">
        <v>1</v>
      </c>
      <c r="J167" s="1447">
        <v>1</v>
      </c>
      <c r="K167" s="1447">
        <v>1</v>
      </c>
      <c r="L167" s="1447">
        <v>1</v>
      </c>
      <c r="M167" s="1447">
        <v>1</v>
      </c>
      <c r="N167" s="1447">
        <v>0</v>
      </c>
      <c r="O167" s="1447">
        <v>32</v>
      </c>
      <c r="P167" s="1447">
        <v>54</v>
      </c>
      <c r="Q167" s="1447">
        <v>16</v>
      </c>
      <c r="R167" s="1447">
        <v>0</v>
      </c>
      <c r="S167" s="1447">
        <v>0</v>
      </c>
      <c r="T167" s="1447">
        <v>18</v>
      </c>
      <c r="U167" s="1447">
        <v>20</v>
      </c>
      <c r="V167" s="1447">
        <v>20</v>
      </c>
      <c r="W167" s="1447">
        <v>0</v>
      </c>
      <c r="X167" s="1449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446">
        <v>7</v>
      </c>
      <c r="F168" s="1447" t="s">
        <v>640</v>
      </c>
      <c r="G168" s="1447" t="s">
        <v>770</v>
      </c>
      <c r="H168" s="1455">
        <v>23.8</v>
      </c>
      <c r="I168" s="1447">
        <v>9</v>
      </c>
      <c r="J168" s="1447">
        <v>0</v>
      </c>
      <c r="K168" s="1447">
        <v>1</v>
      </c>
      <c r="L168" s="1447">
        <v>1</v>
      </c>
      <c r="M168" s="1447">
        <v>1</v>
      </c>
      <c r="N168" s="1447">
        <v>0</v>
      </c>
      <c r="O168" s="1447">
        <v>66</v>
      </c>
      <c r="P168" s="1447">
        <v>0</v>
      </c>
      <c r="Q168" s="1447">
        <v>10</v>
      </c>
      <c r="R168" s="1447">
        <v>24</v>
      </c>
      <c r="S168" s="1447">
        <v>0</v>
      </c>
      <c r="T168" s="1447">
        <v>24</v>
      </c>
      <c r="U168" s="1447">
        <v>0</v>
      </c>
      <c r="V168" s="1447">
        <v>24</v>
      </c>
      <c r="W168" s="1447">
        <v>14</v>
      </c>
      <c r="X168" s="1449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1446">
        <v>8</v>
      </c>
      <c r="F169" s="1447" t="s">
        <v>774</v>
      </c>
      <c r="G169" s="1447" t="s">
        <v>770</v>
      </c>
      <c r="H169" s="1455">
        <v>25.47</v>
      </c>
      <c r="I169" s="1447">
        <v>3</v>
      </c>
      <c r="J169" s="1447">
        <v>2</v>
      </c>
      <c r="K169" s="1447">
        <v>2</v>
      </c>
      <c r="L169" s="1447">
        <v>2</v>
      </c>
      <c r="M169" s="1447">
        <v>1</v>
      </c>
      <c r="N169" s="1447">
        <v>58</v>
      </c>
      <c r="O169" s="1447">
        <v>20</v>
      </c>
      <c r="P169" s="1447">
        <v>10</v>
      </c>
      <c r="Q169" s="1447">
        <v>40</v>
      </c>
      <c r="R169" s="1447">
        <v>0</v>
      </c>
      <c r="S169" s="1447">
        <v>0</v>
      </c>
      <c r="T169" s="1447">
        <v>20</v>
      </c>
      <c r="U169" s="1447">
        <v>19</v>
      </c>
      <c r="V169" s="1447">
        <v>20</v>
      </c>
      <c r="W169" s="1447">
        <v>0</v>
      </c>
      <c r="X169" s="144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446">
        <v>9</v>
      </c>
      <c r="F170" s="1447" t="s">
        <v>1</v>
      </c>
      <c r="G170" s="1447"/>
      <c r="H170" s="1455"/>
      <c r="I170" s="1447">
        <v>0</v>
      </c>
      <c r="J170" s="1447">
        <v>0</v>
      </c>
      <c r="K170" s="1447">
        <v>0</v>
      </c>
      <c r="L170" s="1447">
        <v>0</v>
      </c>
      <c r="M170" s="1447">
        <v>0</v>
      </c>
      <c r="N170" s="1447">
        <v>0</v>
      </c>
      <c r="O170" s="1447">
        <v>0</v>
      </c>
      <c r="P170" s="1447">
        <v>0</v>
      </c>
      <c r="Q170" s="1447">
        <v>0</v>
      </c>
      <c r="R170" s="1447">
        <v>0</v>
      </c>
      <c r="S170" s="1447">
        <v>0</v>
      </c>
      <c r="T170" s="1447">
        <v>0</v>
      </c>
      <c r="U170" s="1447">
        <v>0</v>
      </c>
      <c r="V170" s="1447">
        <v>0</v>
      </c>
      <c r="W170" s="1447">
        <v>0</v>
      </c>
      <c r="X170" s="144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450">
        <v>10</v>
      </c>
      <c r="F171" s="1451" t="s">
        <v>1</v>
      </c>
      <c r="G171" s="1451"/>
      <c r="H171" s="1456"/>
      <c r="I171" s="1451">
        <v>0</v>
      </c>
      <c r="J171" s="1451">
        <v>0</v>
      </c>
      <c r="K171" s="1451">
        <v>0</v>
      </c>
      <c r="L171" s="1451">
        <v>0</v>
      </c>
      <c r="M171" s="1451">
        <v>0</v>
      </c>
      <c r="N171" s="1451">
        <v>0</v>
      </c>
      <c r="O171" s="1451">
        <v>0</v>
      </c>
      <c r="P171" s="1451">
        <v>0</v>
      </c>
      <c r="Q171" s="1451">
        <v>0</v>
      </c>
      <c r="R171" s="1451">
        <v>0</v>
      </c>
      <c r="S171" s="1451">
        <v>0</v>
      </c>
      <c r="T171" s="1451">
        <v>0</v>
      </c>
      <c r="U171" s="1451">
        <v>0</v>
      </c>
      <c r="V171" s="1451">
        <v>0</v>
      </c>
      <c r="W171" s="1451">
        <v>0</v>
      </c>
      <c r="X171" s="145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40" zoomScale="75" zoomScaleNormal="75" workbookViewId="0">
      <selection activeCell="AE157" sqref="AE15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625" t="s">
        <v>749</v>
      </c>
      <c r="F6" s="1626" t="s">
        <v>750</v>
      </c>
      <c r="G6" s="1626" t="s">
        <v>751</v>
      </c>
      <c r="H6" s="1626" t="s">
        <v>752</v>
      </c>
      <c r="I6" s="1626" t="s">
        <v>753</v>
      </c>
      <c r="J6" s="1626" t="s">
        <v>754</v>
      </c>
      <c r="K6" s="1626" t="s">
        <v>755</v>
      </c>
      <c r="L6" s="1626"/>
      <c r="M6" s="1626"/>
      <c r="N6" s="1626"/>
      <c r="O6" s="1626"/>
      <c r="P6" s="1626"/>
      <c r="Q6" s="1626"/>
      <c r="R6" s="1626"/>
      <c r="S6" s="1626"/>
      <c r="T6" s="1626"/>
      <c r="U6" s="1626"/>
      <c r="V6" s="1626"/>
      <c r="W6" s="1626"/>
      <c r="X6" s="162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635">
        <v>1</v>
      </c>
      <c r="F7" s="1636">
        <v>5</v>
      </c>
      <c r="G7" s="1629">
        <v>8</v>
      </c>
      <c r="H7" s="1629">
        <v>4</v>
      </c>
      <c r="I7" s="1630">
        <v>21</v>
      </c>
      <c r="J7" s="1630">
        <v>13</v>
      </c>
      <c r="K7" s="1629">
        <v>79</v>
      </c>
      <c r="L7" s="1629"/>
      <c r="M7" s="1629"/>
      <c r="N7" s="1629"/>
      <c r="O7" s="1629"/>
      <c r="P7" s="1629"/>
      <c r="Q7" s="1629"/>
      <c r="R7" s="1629"/>
      <c r="S7" s="1629"/>
      <c r="T7" s="1629"/>
      <c r="U7" s="1629"/>
      <c r="V7" s="1629"/>
      <c r="W7" s="1629"/>
      <c r="X7" s="1631"/>
      <c r="AA7" s="256">
        <f>IF(E7=D4,0,1)</f>
        <v>0</v>
      </c>
    </row>
    <row r="8" spans="2:28" x14ac:dyDescent="0.25">
      <c r="E8" s="1628" t="s">
        <v>581</v>
      </c>
      <c r="F8" s="1629" t="s">
        <v>63</v>
      </c>
      <c r="G8" s="1629" t="s">
        <v>756</v>
      </c>
      <c r="H8" s="1629" t="s">
        <v>757</v>
      </c>
      <c r="I8" s="1630" t="s">
        <v>66</v>
      </c>
      <c r="J8" s="1630" t="s">
        <v>67</v>
      </c>
      <c r="K8" s="1629" t="s">
        <v>68</v>
      </c>
      <c r="L8" s="1629" t="s">
        <v>69</v>
      </c>
      <c r="M8" s="1629" t="s">
        <v>22</v>
      </c>
      <c r="N8" s="1629" t="s">
        <v>758</v>
      </c>
      <c r="O8" s="1629" t="s">
        <v>759</v>
      </c>
      <c r="P8" s="1629" t="s">
        <v>760</v>
      </c>
      <c r="Q8" s="1629" t="s">
        <v>761</v>
      </c>
      <c r="R8" s="1629" t="s">
        <v>762</v>
      </c>
      <c r="S8" s="1629" t="s">
        <v>763</v>
      </c>
      <c r="T8" s="1629" t="s">
        <v>764</v>
      </c>
      <c r="U8" s="1629" t="s">
        <v>765</v>
      </c>
      <c r="V8" s="1629" t="s">
        <v>766</v>
      </c>
      <c r="W8" s="1629" t="s">
        <v>767</v>
      </c>
      <c r="X8" s="1631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1628">
        <v>1</v>
      </c>
      <c r="F9" s="1629" t="s">
        <v>684</v>
      </c>
      <c r="G9" s="1629" t="s">
        <v>770</v>
      </c>
      <c r="H9" s="1637">
        <v>25.05</v>
      </c>
      <c r="I9" s="1629">
        <v>4</v>
      </c>
      <c r="J9" s="1629">
        <v>4</v>
      </c>
      <c r="K9" s="1629">
        <v>0</v>
      </c>
      <c r="L9" s="1629">
        <v>1</v>
      </c>
      <c r="M9" s="1629">
        <v>1</v>
      </c>
      <c r="N9" s="1629">
        <v>0</v>
      </c>
      <c r="O9" s="1629">
        <v>40</v>
      </c>
      <c r="P9" s="1629">
        <v>40</v>
      </c>
      <c r="Q9" s="1629">
        <v>4</v>
      </c>
      <c r="R9" s="1629">
        <v>0</v>
      </c>
      <c r="S9" s="1629">
        <v>0</v>
      </c>
      <c r="T9" s="1629">
        <v>19</v>
      </c>
      <c r="U9" s="1629">
        <v>21</v>
      </c>
      <c r="V9" s="1629">
        <v>20</v>
      </c>
      <c r="W9" s="1629">
        <v>0</v>
      </c>
      <c r="X9" s="1631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1628">
        <v>2</v>
      </c>
      <c r="F10" s="1629" t="s">
        <v>778</v>
      </c>
      <c r="G10" s="1629" t="s">
        <v>770</v>
      </c>
      <c r="H10" s="1637">
        <v>22.88</v>
      </c>
      <c r="I10" s="1629">
        <v>4</v>
      </c>
      <c r="J10" s="1629">
        <v>3</v>
      </c>
      <c r="K10" s="1629">
        <v>0</v>
      </c>
      <c r="L10" s="1629">
        <v>2</v>
      </c>
      <c r="M10" s="1629">
        <v>1</v>
      </c>
      <c r="N10" s="1629">
        <v>12</v>
      </c>
      <c r="O10" s="1629">
        <v>0</v>
      </c>
      <c r="P10" s="1629">
        <v>82</v>
      </c>
      <c r="Q10" s="1629">
        <v>40</v>
      </c>
      <c r="R10" s="1629">
        <v>2</v>
      </c>
      <c r="S10" s="1629">
        <v>0</v>
      </c>
      <c r="T10" s="1629">
        <v>0</v>
      </c>
      <c r="U10" s="1629">
        <v>18</v>
      </c>
      <c r="V10" s="1629">
        <v>16</v>
      </c>
      <c r="W10" s="1629">
        <v>28</v>
      </c>
      <c r="X10" s="163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628">
        <v>3</v>
      </c>
      <c r="F11" s="1629" t="s">
        <v>661</v>
      </c>
      <c r="G11" s="1629" t="s">
        <v>769</v>
      </c>
      <c r="H11" s="1637">
        <v>21.78</v>
      </c>
      <c r="I11" s="1629">
        <v>3</v>
      </c>
      <c r="J11" s="1629">
        <v>1</v>
      </c>
      <c r="K11" s="1629">
        <v>1</v>
      </c>
      <c r="L11" s="1629">
        <v>0</v>
      </c>
      <c r="M11" s="1629">
        <v>1</v>
      </c>
      <c r="N11" s="1629">
        <v>0</v>
      </c>
      <c r="O11" s="1629">
        <v>0</v>
      </c>
      <c r="P11" s="1629">
        <v>4</v>
      </c>
      <c r="Q11" s="1629">
        <v>0</v>
      </c>
      <c r="R11" s="1629">
        <v>40</v>
      </c>
      <c r="S11" s="1629">
        <v>0</v>
      </c>
      <c r="T11" s="1629">
        <v>0</v>
      </c>
      <c r="U11" s="1629">
        <v>28</v>
      </c>
      <c r="V11" s="1629">
        <v>0</v>
      </c>
      <c r="W11" s="1629">
        <v>19</v>
      </c>
      <c r="X11" s="163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1628">
        <v>4</v>
      </c>
      <c r="F12" s="1629" t="s">
        <v>780</v>
      </c>
      <c r="G12" s="1629" t="s">
        <v>769</v>
      </c>
      <c r="H12" s="1637">
        <v>21.74</v>
      </c>
      <c r="I12" s="1629">
        <v>6</v>
      </c>
      <c r="J12" s="1629">
        <v>1</v>
      </c>
      <c r="K12" s="1629">
        <v>0</v>
      </c>
      <c r="L12" s="1629">
        <v>1</v>
      </c>
      <c r="M12" s="1629">
        <v>1</v>
      </c>
      <c r="N12" s="1629">
        <v>40</v>
      </c>
      <c r="O12" s="1629">
        <v>0</v>
      </c>
      <c r="P12" s="1629">
        <v>0</v>
      </c>
      <c r="Q12" s="1629">
        <v>0</v>
      </c>
      <c r="R12" s="1629">
        <v>0</v>
      </c>
      <c r="S12" s="1629">
        <v>0</v>
      </c>
      <c r="T12" s="1629">
        <v>0</v>
      </c>
      <c r="U12" s="1629">
        <v>0</v>
      </c>
      <c r="V12" s="1629">
        <v>0</v>
      </c>
      <c r="W12" s="1629">
        <v>0</v>
      </c>
      <c r="X12" s="163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1628">
        <v>5</v>
      </c>
      <c r="F13" s="1629" t="s">
        <v>608</v>
      </c>
      <c r="G13" s="1629" t="s">
        <v>770</v>
      </c>
      <c r="H13" s="1637">
        <v>22.45</v>
      </c>
      <c r="I13" s="1629">
        <v>4</v>
      </c>
      <c r="J13" s="1629">
        <v>1</v>
      </c>
      <c r="K13" s="1629">
        <v>1</v>
      </c>
      <c r="L13" s="1629">
        <v>1</v>
      </c>
      <c r="M13" s="1629">
        <v>1</v>
      </c>
      <c r="N13" s="1629">
        <v>0</v>
      </c>
      <c r="O13" s="1629">
        <v>0</v>
      </c>
      <c r="P13" s="1629">
        <v>32</v>
      </c>
      <c r="Q13" s="1629">
        <v>0</v>
      </c>
      <c r="R13" s="1629">
        <v>8</v>
      </c>
      <c r="S13" s="1629">
        <v>76</v>
      </c>
      <c r="T13" s="1629">
        <v>0</v>
      </c>
      <c r="U13" s="1629">
        <v>22</v>
      </c>
      <c r="V13" s="1629">
        <v>0</v>
      </c>
      <c r="W13" s="1629">
        <v>28</v>
      </c>
      <c r="X13" s="1631">
        <v>15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1628">
        <v>6</v>
      </c>
      <c r="F14" s="1629" t="s">
        <v>777</v>
      </c>
      <c r="G14" s="1629" t="s">
        <v>770</v>
      </c>
      <c r="H14" s="1637">
        <v>24.64</v>
      </c>
      <c r="I14" s="1629">
        <v>9</v>
      </c>
      <c r="J14" s="1629">
        <v>1</v>
      </c>
      <c r="K14" s="1629">
        <v>1</v>
      </c>
      <c r="L14" s="1629">
        <v>2</v>
      </c>
      <c r="M14" s="1629">
        <v>1</v>
      </c>
      <c r="N14" s="1629">
        <v>40</v>
      </c>
      <c r="O14" s="1629">
        <v>4</v>
      </c>
      <c r="P14" s="1629">
        <v>40</v>
      </c>
      <c r="Q14" s="1629">
        <v>64</v>
      </c>
      <c r="R14" s="1629">
        <v>0</v>
      </c>
      <c r="S14" s="1629">
        <v>0</v>
      </c>
      <c r="T14" s="1629">
        <v>26</v>
      </c>
      <c r="U14" s="1629">
        <v>20</v>
      </c>
      <c r="V14" s="1629">
        <v>15</v>
      </c>
      <c r="W14" s="1629">
        <v>0</v>
      </c>
      <c r="X14" s="163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1628">
        <v>7</v>
      </c>
      <c r="F15" s="1629" t="s">
        <v>610</v>
      </c>
      <c r="G15" s="1629" t="s">
        <v>770</v>
      </c>
      <c r="H15" s="1637">
        <v>25.47</v>
      </c>
      <c r="I15" s="1629">
        <v>4</v>
      </c>
      <c r="J15" s="1629">
        <v>2</v>
      </c>
      <c r="K15" s="1629">
        <v>1</v>
      </c>
      <c r="L15" s="1629">
        <v>1</v>
      </c>
      <c r="M15" s="1629">
        <v>1</v>
      </c>
      <c r="N15" s="1629">
        <v>0</v>
      </c>
      <c r="O15" s="1629">
        <v>32</v>
      </c>
      <c r="P15" s="1629">
        <v>8</v>
      </c>
      <c r="Q15" s="1629">
        <v>78</v>
      </c>
      <c r="R15" s="1629">
        <v>0</v>
      </c>
      <c r="S15" s="1629">
        <v>0</v>
      </c>
      <c r="T15" s="1629">
        <v>16</v>
      </c>
      <c r="U15" s="1629">
        <v>23</v>
      </c>
      <c r="V15" s="1629">
        <v>20</v>
      </c>
      <c r="W15" s="1629">
        <v>0</v>
      </c>
      <c r="X15" s="163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628">
        <v>8</v>
      </c>
      <c r="F16" s="1629" t="s">
        <v>660</v>
      </c>
      <c r="G16" s="1629" t="s">
        <v>769</v>
      </c>
      <c r="H16" s="1637">
        <v>20.62</v>
      </c>
      <c r="I16" s="1629">
        <v>3</v>
      </c>
      <c r="J16" s="1629">
        <v>2</v>
      </c>
      <c r="K16" s="1629">
        <v>0</v>
      </c>
      <c r="L16" s="1629">
        <v>0</v>
      </c>
      <c r="M16" s="1629">
        <v>1</v>
      </c>
      <c r="N16" s="1629">
        <v>0</v>
      </c>
      <c r="O16" s="1629">
        <v>0</v>
      </c>
      <c r="P16" s="1629">
        <v>0</v>
      </c>
      <c r="Q16" s="1629">
        <v>72</v>
      </c>
      <c r="R16" s="1629">
        <v>0</v>
      </c>
      <c r="S16" s="1629">
        <v>0</v>
      </c>
      <c r="T16" s="1629">
        <v>0</v>
      </c>
      <c r="U16" s="1629">
        <v>0</v>
      </c>
      <c r="V16" s="1629">
        <v>26</v>
      </c>
      <c r="W16" s="1629">
        <v>0</v>
      </c>
      <c r="X16" s="163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 t="e">
        <f t="shared" ca="1" si="0"/>
        <v>#N/A</v>
      </c>
      <c r="E17" s="1628">
        <v>9</v>
      </c>
      <c r="F17" s="1629" t="s">
        <v>1</v>
      </c>
      <c r="G17" s="1629"/>
      <c r="H17" s="1637"/>
      <c r="I17" s="1629">
        <v>0</v>
      </c>
      <c r="J17" s="1629">
        <v>0</v>
      </c>
      <c r="K17" s="1629">
        <v>0</v>
      </c>
      <c r="L17" s="1629">
        <v>0</v>
      </c>
      <c r="M17" s="1629">
        <v>0</v>
      </c>
      <c r="N17" s="1629">
        <v>0</v>
      </c>
      <c r="O17" s="1629">
        <v>0</v>
      </c>
      <c r="P17" s="1629">
        <v>0</v>
      </c>
      <c r="Q17" s="1629">
        <v>0</v>
      </c>
      <c r="R17" s="1629">
        <v>0</v>
      </c>
      <c r="S17" s="1629">
        <v>0</v>
      </c>
      <c r="T17" s="1629">
        <v>0</v>
      </c>
      <c r="U17" s="1629">
        <v>0</v>
      </c>
      <c r="V17" s="1629">
        <v>0</v>
      </c>
      <c r="W17" s="1629">
        <v>0</v>
      </c>
      <c r="X17" s="163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632">
        <v>10</v>
      </c>
      <c r="F18" s="1633" t="s">
        <v>1</v>
      </c>
      <c r="G18" s="1633"/>
      <c r="H18" s="1638"/>
      <c r="I18" s="1633">
        <v>0</v>
      </c>
      <c r="J18" s="1633">
        <v>0</v>
      </c>
      <c r="K18" s="1633">
        <v>0</v>
      </c>
      <c r="L18" s="1633">
        <v>0</v>
      </c>
      <c r="M18" s="1633">
        <v>0</v>
      </c>
      <c r="N18" s="1633">
        <v>0</v>
      </c>
      <c r="O18" s="1633">
        <v>0</v>
      </c>
      <c r="P18" s="1633">
        <v>0</v>
      </c>
      <c r="Q18" s="1633">
        <v>0</v>
      </c>
      <c r="R18" s="1633">
        <v>0</v>
      </c>
      <c r="S18" s="1633">
        <v>0</v>
      </c>
      <c r="T18" s="1633">
        <v>0</v>
      </c>
      <c r="U18" s="1633">
        <v>0</v>
      </c>
      <c r="V18" s="1633">
        <v>0</v>
      </c>
      <c r="W18" s="1633">
        <v>0</v>
      </c>
      <c r="X18" s="163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499" t="s">
        <v>749</v>
      </c>
      <c r="F23" s="1500" t="s">
        <v>750</v>
      </c>
      <c r="G23" s="1500" t="s">
        <v>751</v>
      </c>
      <c r="H23" s="1500" t="s">
        <v>752</v>
      </c>
      <c r="I23" s="1500" t="s">
        <v>753</v>
      </c>
      <c r="J23" s="1500" t="s">
        <v>754</v>
      </c>
      <c r="K23" s="1500" t="s">
        <v>755</v>
      </c>
      <c r="L23" s="1500"/>
      <c r="M23" s="1500"/>
      <c r="N23" s="1500"/>
      <c r="O23" s="1500"/>
      <c r="P23" s="1500"/>
      <c r="Q23" s="1500"/>
      <c r="R23" s="1500"/>
      <c r="S23" s="1500"/>
      <c r="T23" s="1500"/>
      <c r="U23" s="1500"/>
      <c r="V23" s="1500"/>
      <c r="W23" s="1500"/>
      <c r="X23" s="150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09">
        <v>2</v>
      </c>
      <c r="F24" s="1510">
        <v>8</v>
      </c>
      <c r="G24" s="1503">
        <v>2</v>
      </c>
      <c r="H24" s="1503">
        <v>10</v>
      </c>
      <c r="I24" s="1504">
        <v>10</v>
      </c>
      <c r="J24" s="1504">
        <v>22</v>
      </c>
      <c r="K24" s="1503">
        <v>52</v>
      </c>
      <c r="L24" s="1503"/>
      <c r="M24" s="1503"/>
      <c r="N24" s="1503"/>
      <c r="O24" s="1503"/>
      <c r="P24" s="1503"/>
      <c r="Q24" s="1503"/>
      <c r="R24" s="1503"/>
      <c r="S24" s="1503"/>
      <c r="T24" s="1503"/>
      <c r="U24" s="1503"/>
      <c r="V24" s="1503"/>
      <c r="W24" s="1503"/>
      <c r="X24" s="1505"/>
      <c r="AA24" s="256">
        <f>IF(E24=D21,0,1)</f>
        <v>0</v>
      </c>
    </row>
    <row r="25" spans="2:28" x14ac:dyDescent="0.25">
      <c r="E25" s="1502" t="s">
        <v>581</v>
      </c>
      <c r="F25" s="1503" t="s">
        <v>63</v>
      </c>
      <c r="G25" s="1503" t="s">
        <v>756</v>
      </c>
      <c r="H25" s="1503" t="s">
        <v>757</v>
      </c>
      <c r="I25" s="1504" t="s">
        <v>66</v>
      </c>
      <c r="J25" s="1504" t="s">
        <v>67</v>
      </c>
      <c r="K25" s="1503" t="s">
        <v>68</v>
      </c>
      <c r="L25" s="1503" t="s">
        <v>69</v>
      </c>
      <c r="M25" s="1503" t="s">
        <v>22</v>
      </c>
      <c r="N25" s="1503" t="s">
        <v>758</v>
      </c>
      <c r="O25" s="1503" t="s">
        <v>759</v>
      </c>
      <c r="P25" s="1503" t="s">
        <v>760</v>
      </c>
      <c r="Q25" s="1503" t="s">
        <v>761</v>
      </c>
      <c r="R25" s="1503" t="s">
        <v>762</v>
      </c>
      <c r="S25" s="1503" t="s">
        <v>763</v>
      </c>
      <c r="T25" s="1503" t="s">
        <v>764</v>
      </c>
      <c r="U25" s="1503" t="s">
        <v>765</v>
      </c>
      <c r="V25" s="1503" t="s">
        <v>766</v>
      </c>
      <c r="W25" s="1503" t="s">
        <v>767</v>
      </c>
      <c r="X25" s="1505" t="s">
        <v>768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1502">
        <v>1</v>
      </c>
      <c r="F26" s="1503" t="s">
        <v>789</v>
      </c>
      <c r="G26" s="1503" t="s">
        <v>769</v>
      </c>
      <c r="H26" s="1511">
        <v>19.420000000000002</v>
      </c>
      <c r="I26" s="1503">
        <v>2</v>
      </c>
      <c r="J26" s="1503">
        <v>1</v>
      </c>
      <c r="K26" s="1503">
        <v>0</v>
      </c>
      <c r="L26" s="1503">
        <v>0</v>
      </c>
      <c r="M26" s="1503">
        <v>0</v>
      </c>
      <c r="N26" s="1503">
        <v>0</v>
      </c>
      <c r="O26" s="1503">
        <v>0</v>
      </c>
      <c r="P26" s="1503">
        <v>42</v>
      </c>
      <c r="Q26" s="1503">
        <v>0</v>
      </c>
      <c r="R26" s="1503">
        <v>5</v>
      </c>
      <c r="S26" s="1503">
        <v>0</v>
      </c>
      <c r="T26" s="1503">
        <v>0</v>
      </c>
      <c r="U26" s="1503">
        <v>17</v>
      </c>
      <c r="V26" s="1503">
        <v>0</v>
      </c>
      <c r="W26" s="1503">
        <v>35</v>
      </c>
      <c r="X26" s="1505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502">
        <v>2</v>
      </c>
      <c r="F27" s="1503" t="s">
        <v>622</v>
      </c>
      <c r="G27" s="1503" t="s">
        <v>769</v>
      </c>
      <c r="H27" s="1511">
        <v>22.7</v>
      </c>
      <c r="I27" s="1503">
        <v>2</v>
      </c>
      <c r="J27" s="1503">
        <v>1</v>
      </c>
      <c r="K27" s="1503">
        <v>0</v>
      </c>
      <c r="L27" s="1503">
        <v>0</v>
      </c>
      <c r="M27" s="1503">
        <v>1</v>
      </c>
      <c r="N27" s="1503">
        <v>0</v>
      </c>
      <c r="O27" s="1503">
        <v>0</v>
      </c>
      <c r="P27" s="1503">
        <v>0</v>
      </c>
      <c r="Q27" s="1503">
        <v>0</v>
      </c>
      <c r="R27" s="1503">
        <v>0</v>
      </c>
      <c r="S27" s="1503">
        <v>0</v>
      </c>
      <c r="T27" s="1503">
        <v>0</v>
      </c>
      <c r="U27" s="1503">
        <v>0</v>
      </c>
      <c r="V27" s="1503">
        <v>0</v>
      </c>
      <c r="W27" s="1503">
        <v>0</v>
      </c>
      <c r="X27" s="1505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502">
        <v>3</v>
      </c>
      <c r="F28" s="1503" t="s">
        <v>729</v>
      </c>
      <c r="G28" s="1503" t="s">
        <v>769</v>
      </c>
      <c r="H28" s="1511">
        <v>20.29</v>
      </c>
      <c r="I28" s="1503">
        <v>2</v>
      </c>
      <c r="J28" s="1503">
        <v>0</v>
      </c>
      <c r="K28" s="1503">
        <v>0</v>
      </c>
      <c r="L28" s="1503">
        <v>0</v>
      </c>
      <c r="M28" s="1503">
        <v>1</v>
      </c>
      <c r="N28" s="1503">
        <v>0</v>
      </c>
      <c r="O28" s="1503">
        <v>0</v>
      </c>
      <c r="P28" s="1503">
        <v>0</v>
      </c>
      <c r="Q28" s="1503">
        <v>0</v>
      </c>
      <c r="R28" s="1503">
        <v>0</v>
      </c>
      <c r="S28" s="1503">
        <v>0</v>
      </c>
      <c r="T28" s="1503">
        <v>0</v>
      </c>
      <c r="U28" s="1503">
        <v>0</v>
      </c>
      <c r="V28" s="1503">
        <v>0</v>
      </c>
      <c r="W28" s="1503">
        <v>0</v>
      </c>
      <c r="X28" s="1505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1502">
        <v>4</v>
      </c>
      <c r="F29" s="1503" t="s">
        <v>611</v>
      </c>
      <c r="G29" s="1503" t="s">
        <v>770</v>
      </c>
      <c r="H29" s="1511">
        <v>25.91</v>
      </c>
      <c r="I29" s="1503">
        <v>6</v>
      </c>
      <c r="J29" s="1503">
        <v>3</v>
      </c>
      <c r="K29" s="1503">
        <v>0</v>
      </c>
      <c r="L29" s="1503">
        <v>1</v>
      </c>
      <c r="M29" s="1503">
        <v>1</v>
      </c>
      <c r="N29" s="1503">
        <v>0</v>
      </c>
      <c r="O29" s="1503">
        <v>95</v>
      </c>
      <c r="P29" s="1503">
        <v>40</v>
      </c>
      <c r="Q29" s="1503">
        <v>10</v>
      </c>
      <c r="R29" s="1503">
        <v>0</v>
      </c>
      <c r="S29" s="1503">
        <v>0</v>
      </c>
      <c r="T29" s="1503">
        <v>21</v>
      </c>
      <c r="U29" s="1503">
        <v>16</v>
      </c>
      <c r="V29" s="1503">
        <v>21</v>
      </c>
      <c r="W29" s="1503">
        <v>0</v>
      </c>
      <c r="X29" s="1505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1502">
        <v>5</v>
      </c>
      <c r="F30" s="1503" t="s">
        <v>788</v>
      </c>
      <c r="G30" s="1503" t="s">
        <v>769</v>
      </c>
      <c r="H30" s="1511">
        <v>24.89</v>
      </c>
      <c r="I30" s="1503">
        <v>4</v>
      </c>
      <c r="J30" s="1503">
        <v>3</v>
      </c>
      <c r="K30" s="1503">
        <v>0</v>
      </c>
      <c r="L30" s="1503">
        <v>0</v>
      </c>
      <c r="M30" s="1503">
        <v>1</v>
      </c>
      <c r="N30" s="1503">
        <v>0</v>
      </c>
      <c r="O30" s="1503">
        <v>0</v>
      </c>
      <c r="P30" s="1503">
        <v>0</v>
      </c>
      <c r="Q30" s="1503">
        <v>158</v>
      </c>
      <c r="R30" s="1503">
        <v>0</v>
      </c>
      <c r="S30" s="1503">
        <v>0</v>
      </c>
      <c r="T30" s="1503">
        <v>0</v>
      </c>
      <c r="U30" s="1503">
        <v>0</v>
      </c>
      <c r="V30" s="1503">
        <v>15</v>
      </c>
      <c r="W30" s="1503">
        <v>0</v>
      </c>
      <c r="X30" s="1505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502">
        <v>6</v>
      </c>
      <c r="F31" s="1503" t="s">
        <v>621</v>
      </c>
      <c r="G31" s="1503" t="s">
        <v>770</v>
      </c>
      <c r="H31" s="1511">
        <v>23.48</v>
      </c>
      <c r="I31" s="1503">
        <v>9</v>
      </c>
      <c r="J31" s="1503">
        <v>0</v>
      </c>
      <c r="K31" s="1503">
        <v>0</v>
      </c>
      <c r="L31" s="1503">
        <v>1</v>
      </c>
      <c r="M31" s="1503">
        <v>1</v>
      </c>
      <c r="N31" s="1503">
        <v>0</v>
      </c>
      <c r="O31" s="1503">
        <v>20</v>
      </c>
      <c r="P31" s="1503">
        <v>82</v>
      </c>
      <c r="Q31" s="1503">
        <v>119</v>
      </c>
      <c r="R31" s="1503">
        <v>0</v>
      </c>
      <c r="S31" s="1503">
        <v>0</v>
      </c>
      <c r="T31" s="1503">
        <v>28</v>
      </c>
      <c r="U31" s="1503">
        <v>18</v>
      </c>
      <c r="V31" s="1503">
        <v>18</v>
      </c>
      <c r="W31" s="1503">
        <v>0</v>
      </c>
      <c r="X31" s="1505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38</v>
      </c>
      <c r="C32" s="256">
        <f t="shared" ca="1" si="9"/>
        <v>38</v>
      </c>
      <c r="E32" s="1502">
        <v>7</v>
      </c>
      <c r="F32" s="1503" t="s">
        <v>682</v>
      </c>
      <c r="G32" s="1503" t="s">
        <v>769</v>
      </c>
      <c r="H32" s="1511">
        <v>20.45</v>
      </c>
      <c r="I32" s="1503">
        <v>4</v>
      </c>
      <c r="J32" s="1503">
        <v>0</v>
      </c>
      <c r="K32" s="1503">
        <v>0</v>
      </c>
      <c r="L32" s="1503">
        <v>0</v>
      </c>
      <c r="M32" s="1503">
        <v>1</v>
      </c>
      <c r="N32" s="1503">
        <v>0</v>
      </c>
      <c r="O32" s="1503">
        <v>0</v>
      </c>
      <c r="P32" s="1503">
        <v>0</v>
      </c>
      <c r="Q32" s="1503">
        <v>0</v>
      </c>
      <c r="R32" s="1503">
        <v>0</v>
      </c>
      <c r="S32" s="1503">
        <v>0</v>
      </c>
      <c r="T32" s="1503">
        <v>0</v>
      </c>
      <c r="U32" s="1503">
        <v>0</v>
      </c>
      <c r="V32" s="1503">
        <v>0</v>
      </c>
      <c r="W32" s="1503">
        <v>0</v>
      </c>
      <c r="X32" s="1505">
        <v>0</v>
      </c>
      <c r="Y32" s="256">
        <f t="shared" ca="1" si="7"/>
        <v>38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36</v>
      </c>
      <c r="C33" s="256">
        <f t="shared" ca="1" si="9"/>
        <v>36</v>
      </c>
      <c r="E33" s="1502">
        <v>8</v>
      </c>
      <c r="F33" s="1503" t="s">
        <v>791</v>
      </c>
      <c r="G33" s="1503" t="s">
        <v>769</v>
      </c>
      <c r="H33" s="1511">
        <v>22.69</v>
      </c>
      <c r="I33" s="1503">
        <v>3</v>
      </c>
      <c r="J33" s="1503">
        <v>2</v>
      </c>
      <c r="K33" s="1503">
        <v>0</v>
      </c>
      <c r="L33" s="1503">
        <v>0</v>
      </c>
      <c r="M33" s="1503">
        <v>1</v>
      </c>
      <c r="N33" s="1503">
        <v>0</v>
      </c>
      <c r="O33" s="1503">
        <v>16</v>
      </c>
      <c r="P33" s="1503">
        <v>0</v>
      </c>
      <c r="Q33" s="1503">
        <v>0</v>
      </c>
      <c r="R33" s="1503">
        <v>0</v>
      </c>
      <c r="S33" s="1503">
        <v>0</v>
      </c>
      <c r="T33" s="1503">
        <v>20</v>
      </c>
      <c r="U33" s="1503">
        <v>0</v>
      </c>
      <c r="V33" s="1503">
        <v>0</v>
      </c>
      <c r="W33" s="1503">
        <v>0</v>
      </c>
      <c r="X33" s="1505">
        <v>0</v>
      </c>
      <c r="Y33" s="256">
        <f t="shared" ca="1" si="7"/>
        <v>36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31</v>
      </c>
      <c r="E34" s="1502">
        <v>9</v>
      </c>
      <c r="F34" s="1503" t="s">
        <v>707</v>
      </c>
      <c r="G34" s="1503"/>
      <c r="H34" s="1511"/>
      <c r="I34" s="1503">
        <v>0</v>
      </c>
      <c r="J34" s="1503">
        <v>0</v>
      </c>
      <c r="K34" s="1503">
        <v>0</v>
      </c>
      <c r="L34" s="1503">
        <v>0</v>
      </c>
      <c r="M34" s="1503">
        <v>1</v>
      </c>
      <c r="N34" s="1503">
        <v>0</v>
      </c>
      <c r="O34" s="1503">
        <v>0</v>
      </c>
      <c r="P34" s="1503">
        <v>0</v>
      </c>
      <c r="Q34" s="1503">
        <v>0</v>
      </c>
      <c r="R34" s="1503">
        <v>0</v>
      </c>
      <c r="S34" s="1503">
        <v>0</v>
      </c>
      <c r="T34" s="1503">
        <v>0</v>
      </c>
      <c r="U34" s="1503">
        <v>0</v>
      </c>
      <c r="V34" s="1503">
        <v>0</v>
      </c>
      <c r="W34" s="1503">
        <v>0</v>
      </c>
      <c r="X34" s="1505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506">
        <v>10</v>
      </c>
      <c r="F35" s="1507" t="s">
        <v>1</v>
      </c>
      <c r="G35" s="1507"/>
      <c r="H35" s="1512"/>
      <c r="I35" s="1507">
        <v>0</v>
      </c>
      <c r="J35" s="1507">
        <v>0</v>
      </c>
      <c r="K35" s="1507">
        <v>0</v>
      </c>
      <c r="L35" s="1507">
        <v>0</v>
      </c>
      <c r="M35" s="1507">
        <v>0</v>
      </c>
      <c r="N35" s="1507">
        <v>0</v>
      </c>
      <c r="O35" s="1507">
        <v>0</v>
      </c>
      <c r="P35" s="1507">
        <v>0</v>
      </c>
      <c r="Q35" s="1507">
        <v>0</v>
      </c>
      <c r="R35" s="1507">
        <v>0</v>
      </c>
      <c r="S35" s="1507">
        <v>0</v>
      </c>
      <c r="T35" s="1507">
        <v>0</v>
      </c>
      <c r="U35" s="1507">
        <v>0</v>
      </c>
      <c r="V35" s="1507">
        <v>0</v>
      </c>
      <c r="W35" s="1507">
        <v>0</v>
      </c>
      <c r="X35" s="150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53" t="s">
        <v>749</v>
      </c>
      <c r="F40" s="1654" t="s">
        <v>750</v>
      </c>
      <c r="G40" s="1654" t="s">
        <v>751</v>
      </c>
      <c r="H40" s="1654" t="s">
        <v>752</v>
      </c>
      <c r="I40" s="1654" t="s">
        <v>753</v>
      </c>
      <c r="J40" s="1654" t="s">
        <v>754</v>
      </c>
      <c r="K40" s="1654" t="s">
        <v>755</v>
      </c>
      <c r="L40" s="1654"/>
      <c r="M40" s="1654"/>
      <c r="N40" s="1654"/>
      <c r="O40" s="1654"/>
      <c r="P40" s="1654"/>
      <c r="Q40" s="1654"/>
      <c r="R40" s="1654"/>
      <c r="S40" s="1654"/>
      <c r="T40" s="1654"/>
      <c r="U40" s="1654"/>
      <c r="V40" s="1654"/>
      <c r="W40" s="1654"/>
      <c r="X40" s="165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663">
        <v>3</v>
      </c>
      <c r="F41" s="1664">
        <v>6</v>
      </c>
      <c r="G41" s="1657">
        <v>4</v>
      </c>
      <c r="H41" s="1657">
        <v>8</v>
      </c>
      <c r="I41" s="1658">
        <v>11</v>
      </c>
      <c r="J41" s="1658">
        <v>23</v>
      </c>
      <c r="K41" s="1657">
        <v>58</v>
      </c>
      <c r="L41" s="1657"/>
      <c r="M41" s="1657"/>
      <c r="N41" s="1657"/>
      <c r="O41" s="1657"/>
      <c r="P41" s="1657"/>
      <c r="Q41" s="1657"/>
      <c r="R41" s="1657"/>
      <c r="S41" s="1657"/>
      <c r="T41" s="1657"/>
      <c r="U41" s="1657"/>
      <c r="V41" s="1657"/>
      <c r="W41" s="1657"/>
      <c r="X41" s="1659"/>
      <c r="AA41" s="256">
        <f>IF(E41=D38,0,1)</f>
        <v>0</v>
      </c>
    </row>
    <row r="42" spans="2:28" x14ac:dyDescent="0.25">
      <c r="E42" s="1656" t="s">
        <v>581</v>
      </c>
      <c r="F42" s="1657" t="s">
        <v>63</v>
      </c>
      <c r="G42" s="1657" t="s">
        <v>756</v>
      </c>
      <c r="H42" s="1657" t="s">
        <v>757</v>
      </c>
      <c r="I42" s="1658" t="s">
        <v>66</v>
      </c>
      <c r="J42" s="1658" t="s">
        <v>67</v>
      </c>
      <c r="K42" s="1657" t="s">
        <v>68</v>
      </c>
      <c r="L42" s="1657" t="s">
        <v>69</v>
      </c>
      <c r="M42" s="1657" t="s">
        <v>22</v>
      </c>
      <c r="N42" s="1657" t="s">
        <v>758</v>
      </c>
      <c r="O42" s="1657" t="s">
        <v>759</v>
      </c>
      <c r="P42" s="1657" t="s">
        <v>760</v>
      </c>
      <c r="Q42" s="1657" t="s">
        <v>761</v>
      </c>
      <c r="R42" s="1657" t="s">
        <v>762</v>
      </c>
      <c r="S42" s="1657" t="s">
        <v>763</v>
      </c>
      <c r="T42" s="1657" t="s">
        <v>764</v>
      </c>
      <c r="U42" s="1657" t="s">
        <v>765</v>
      </c>
      <c r="V42" s="1657" t="s">
        <v>766</v>
      </c>
      <c r="W42" s="1657" t="s">
        <v>767</v>
      </c>
      <c r="X42" s="1659" t="s">
        <v>768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656">
        <v>1</v>
      </c>
      <c r="F43" s="1657" t="s">
        <v>794</v>
      </c>
      <c r="G43" s="1657" t="s">
        <v>770</v>
      </c>
      <c r="H43" s="1665">
        <v>25.18</v>
      </c>
      <c r="I43" s="1657">
        <v>5</v>
      </c>
      <c r="J43" s="1657">
        <v>1</v>
      </c>
      <c r="K43" s="1657">
        <v>1</v>
      </c>
      <c r="L43" s="1657">
        <v>2</v>
      </c>
      <c r="M43" s="1657">
        <v>1</v>
      </c>
      <c r="N43" s="1657">
        <v>16</v>
      </c>
      <c r="O43" s="1657">
        <v>40</v>
      </c>
      <c r="P43" s="1657">
        <v>61</v>
      </c>
      <c r="Q43" s="1657">
        <v>0</v>
      </c>
      <c r="R43" s="1657">
        <v>10</v>
      </c>
      <c r="S43" s="1657">
        <v>0</v>
      </c>
      <c r="T43" s="1657">
        <v>19</v>
      </c>
      <c r="U43" s="1657">
        <v>18</v>
      </c>
      <c r="V43" s="1657">
        <v>0</v>
      </c>
      <c r="W43" s="1657">
        <v>23</v>
      </c>
      <c r="X43" s="1659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656">
        <v>2</v>
      </c>
      <c r="F44" s="1657" t="s">
        <v>792</v>
      </c>
      <c r="G44" s="1657" t="s">
        <v>770</v>
      </c>
      <c r="H44" s="1665">
        <v>23.89</v>
      </c>
      <c r="I44" s="1657">
        <v>7</v>
      </c>
      <c r="J44" s="1657">
        <v>1</v>
      </c>
      <c r="K44" s="1657">
        <v>0</v>
      </c>
      <c r="L44" s="1657">
        <v>1</v>
      </c>
      <c r="M44" s="1657">
        <v>1</v>
      </c>
      <c r="N44" s="1657">
        <v>0</v>
      </c>
      <c r="O44" s="1657">
        <v>105</v>
      </c>
      <c r="P44" s="1657">
        <v>32</v>
      </c>
      <c r="Q44" s="1657">
        <v>0</v>
      </c>
      <c r="R44" s="1657">
        <v>0</v>
      </c>
      <c r="S44" s="1657">
        <v>101</v>
      </c>
      <c r="T44" s="1657">
        <v>21</v>
      </c>
      <c r="U44" s="1657">
        <v>22</v>
      </c>
      <c r="V44" s="1657">
        <v>0</v>
      </c>
      <c r="W44" s="1657">
        <v>0</v>
      </c>
      <c r="X44" s="1659">
        <v>15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1656">
        <v>3</v>
      </c>
      <c r="F45" s="1657" t="s">
        <v>584</v>
      </c>
      <c r="G45" s="1657" t="s">
        <v>769</v>
      </c>
      <c r="H45" s="1665">
        <v>25.92</v>
      </c>
      <c r="I45" s="1657">
        <v>5</v>
      </c>
      <c r="J45" s="1657">
        <v>2</v>
      </c>
      <c r="K45" s="1657">
        <v>0</v>
      </c>
      <c r="L45" s="1657">
        <v>0</v>
      </c>
      <c r="M45" s="1657">
        <v>1</v>
      </c>
      <c r="N45" s="1657">
        <v>0</v>
      </c>
      <c r="O45" s="1657">
        <v>0</v>
      </c>
      <c r="P45" s="1657">
        <v>0</v>
      </c>
      <c r="Q45" s="1657">
        <v>0</v>
      </c>
      <c r="R45" s="1657">
        <v>0</v>
      </c>
      <c r="S45" s="1657">
        <v>0</v>
      </c>
      <c r="T45" s="1657">
        <v>0</v>
      </c>
      <c r="U45" s="1657">
        <v>0</v>
      </c>
      <c r="V45" s="1657">
        <v>0</v>
      </c>
      <c r="W45" s="1657">
        <v>0</v>
      </c>
      <c r="X45" s="1659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64</v>
      </c>
      <c r="C46" s="256">
        <f t="shared" ca="1" si="15"/>
        <v>64</v>
      </c>
      <c r="E46" s="1656">
        <v>4</v>
      </c>
      <c r="F46" s="1657" t="s">
        <v>812</v>
      </c>
      <c r="G46" s="1657" t="s">
        <v>769</v>
      </c>
      <c r="H46" s="1665">
        <v>18.350000000000001</v>
      </c>
      <c r="I46" s="1657">
        <v>3</v>
      </c>
      <c r="J46" s="1657">
        <v>1</v>
      </c>
      <c r="K46" s="1657">
        <v>0</v>
      </c>
      <c r="L46" s="1657">
        <v>0</v>
      </c>
      <c r="M46" s="1657">
        <v>1</v>
      </c>
      <c r="N46" s="1657">
        <v>0</v>
      </c>
      <c r="O46" s="1657">
        <v>0</v>
      </c>
      <c r="P46" s="1657">
        <v>0</v>
      </c>
      <c r="Q46" s="1657">
        <v>0</v>
      </c>
      <c r="R46" s="1657">
        <v>0</v>
      </c>
      <c r="S46" s="1657">
        <v>0</v>
      </c>
      <c r="T46" s="1657">
        <v>0</v>
      </c>
      <c r="U46" s="1657">
        <v>0</v>
      </c>
      <c r="V46" s="1657">
        <v>0</v>
      </c>
      <c r="W46" s="1657">
        <v>0</v>
      </c>
      <c r="X46" s="1659">
        <v>0</v>
      </c>
      <c r="Y46" s="256">
        <f t="shared" ca="1" si="13"/>
        <v>64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65</v>
      </c>
      <c r="C47" s="256">
        <f t="shared" ca="1" si="15"/>
        <v>65</v>
      </c>
      <c r="E47" s="1656">
        <v>5</v>
      </c>
      <c r="F47" s="1657" t="s">
        <v>819</v>
      </c>
      <c r="G47" s="1657" t="s">
        <v>769</v>
      </c>
      <c r="H47" s="1665">
        <v>22.88</v>
      </c>
      <c r="I47" s="1657">
        <v>4</v>
      </c>
      <c r="J47" s="1657">
        <v>0</v>
      </c>
      <c r="K47" s="1657">
        <v>1</v>
      </c>
      <c r="L47" s="1657">
        <v>1</v>
      </c>
      <c r="M47" s="1657">
        <v>1</v>
      </c>
      <c r="N47" s="1657">
        <v>20</v>
      </c>
      <c r="O47" s="1657">
        <v>80</v>
      </c>
      <c r="P47" s="1657">
        <v>0</v>
      </c>
      <c r="Q47" s="1657">
        <v>0</v>
      </c>
      <c r="R47" s="1657">
        <v>0</v>
      </c>
      <c r="S47" s="1657">
        <v>0</v>
      </c>
      <c r="T47" s="1657">
        <v>21</v>
      </c>
      <c r="U47" s="1657">
        <v>0</v>
      </c>
      <c r="V47" s="1657">
        <v>0</v>
      </c>
      <c r="W47" s="1657">
        <v>0</v>
      </c>
      <c r="X47" s="1659">
        <v>0</v>
      </c>
      <c r="Y47" s="256">
        <f t="shared" ca="1" si="13"/>
        <v>65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1656">
        <v>6</v>
      </c>
      <c r="F48" s="1657" t="s">
        <v>633</v>
      </c>
      <c r="G48" s="1657" t="s">
        <v>769</v>
      </c>
      <c r="H48" s="1665">
        <v>23.33</v>
      </c>
      <c r="I48" s="1657">
        <v>2</v>
      </c>
      <c r="J48" s="1657">
        <v>1</v>
      </c>
      <c r="K48" s="1657">
        <v>0</v>
      </c>
      <c r="L48" s="1657">
        <v>0</v>
      </c>
      <c r="M48" s="1657">
        <v>1</v>
      </c>
      <c r="N48" s="1657">
        <v>0</v>
      </c>
      <c r="O48" s="1657">
        <v>0</v>
      </c>
      <c r="P48" s="1657">
        <v>0</v>
      </c>
      <c r="Q48" s="1657">
        <v>0</v>
      </c>
      <c r="R48" s="1657">
        <v>0</v>
      </c>
      <c r="S48" s="1657">
        <v>0</v>
      </c>
      <c r="T48" s="1657">
        <v>0</v>
      </c>
      <c r="U48" s="1657">
        <v>0</v>
      </c>
      <c r="V48" s="1657">
        <v>0</v>
      </c>
      <c r="W48" s="1657">
        <v>0</v>
      </c>
      <c r="X48" s="1659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656">
        <v>7</v>
      </c>
      <c r="F49" s="1657" t="s">
        <v>822</v>
      </c>
      <c r="G49" s="1657" t="s">
        <v>769</v>
      </c>
      <c r="H49" s="1665">
        <v>19.61</v>
      </c>
      <c r="I49" s="1657">
        <v>2</v>
      </c>
      <c r="J49" s="1657">
        <v>1</v>
      </c>
      <c r="K49" s="1657">
        <v>0</v>
      </c>
      <c r="L49" s="1657">
        <v>0</v>
      </c>
      <c r="M49" s="1657">
        <v>1</v>
      </c>
      <c r="N49" s="1657">
        <v>0</v>
      </c>
      <c r="O49" s="1657">
        <v>0</v>
      </c>
      <c r="P49" s="1657">
        <v>0</v>
      </c>
      <c r="Q49" s="1657">
        <v>0</v>
      </c>
      <c r="R49" s="1657">
        <v>0</v>
      </c>
      <c r="S49" s="1657">
        <v>0</v>
      </c>
      <c r="T49" s="1657">
        <v>0</v>
      </c>
      <c r="U49" s="1657">
        <v>0</v>
      </c>
      <c r="V49" s="1657">
        <v>0</v>
      </c>
      <c r="W49" s="1657">
        <v>0</v>
      </c>
      <c r="X49" s="1659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656">
        <v>8</v>
      </c>
      <c r="F50" s="1657" t="s">
        <v>583</v>
      </c>
      <c r="G50" s="1657" t="s">
        <v>769</v>
      </c>
      <c r="H50" s="1665">
        <v>21.93</v>
      </c>
      <c r="I50" s="1657">
        <v>3</v>
      </c>
      <c r="J50" s="1657">
        <v>2</v>
      </c>
      <c r="K50" s="1657">
        <v>1</v>
      </c>
      <c r="L50" s="1657">
        <v>0</v>
      </c>
      <c r="M50" s="1657">
        <v>1</v>
      </c>
      <c r="N50" s="1657">
        <v>0</v>
      </c>
      <c r="O50" s="1657">
        <v>0</v>
      </c>
      <c r="P50" s="1657">
        <v>0</v>
      </c>
      <c r="Q50" s="1657">
        <v>60</v>
      </c>
      <c r="R50" s="1657">
        <v>8</v>
      </c>
      <c r="S50" s="1657">
        <v>0</v>
      </c>
      <c r="T50" s="1657">
        <v>0</v>
      </c>
      <c r="U50" s="1657">
        <v>0</v>
      </c>
      <c r="V50" s="1657">
        <v>23</v>
      </c>
      <c r="W50" s="1657">
        <v>22</v>
      </c>
      <c r="X50" s="165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656">
        <v>9</v>
      </c>
      <c r="F51" s="1657" t="s">
        <v>1</v>
      </c>
      <c r="G51" s="1657"/>
      <c r="H51" s="1665"/>
      <c r="I51" s="1657">
        <v>0</v>
      </c>
      <c r="J51" s="1657">
        <v>0</v>
      </c>
      <c r="K51" s="1657">
        <v>0</v>
      </c>
      <c r="L51" s="1657">
        <v>0</v>
      </c>
      <c r="M51" s="1657">
        <v>0</v>
      </c>
      <c r="N51" s="1657">
        <v>0</v>
      </c>
      <c r="O51" s="1657">
        <v>0</v>
      </c>
      <c r="P51" s="1657">
        <v>0</v>
      </c>
      <c r="Q51" s="1657">
        <v>0</v>
      </c>
      <c r="R51" s="1657">
        <v>0</v>
      </c>
      <c r="S51" s="1657">
        <v>0</v>
      </c>
      <c r="T51" s="1657">
        <v>0</v>
      </c>
      <c r="U51" s="1657">
        <v>0</v>
      </c>
      <c r="V51" s="1657">
        <v>0</v>
      </c>
      <c r="W51" s="1657">
        <v>0</v>
      </c>
      <c r="X51" s="165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660">
        <v>10</v>
      </c>
      <c r="F52" s="1661" t="s">
        <v>1</v>
      </c>
      <c r="G52" s="1661"/>
      <c r="H52" s="1666"/>
      <c r="I52" s="1661">
        <v>0</v>
      </c>
      <c r="J52" s="1661">
        <v>0</v>
      </c>
      <c r="K52" s="1661">
        <v>0</v>
      </c>
      <c r="L52" s="1661">
        <v>0</v>
      </c>
      <c r="M52" s="1661">
        <v>0</v>
      </c>
      <c r="N52" s="1661">
        <v>0</v>
      </c>
      <c r="O52" s="1661">
        <v>0</v>
      </c>
      <c r="P52" s="1661">
        <v>0</v>
      </c>
      <c r="Q52" s="1661">
        <v>0</v>
      </c>
      <c r="R52" s="1661">
        <v>0</v>
      </c>
      <c r="S52" s="1661">
        <v>0</v>
      </c>
      <c r="T52" s="1661">
        <v>0</v>
      </c>
      <c r="U52" s="1661">
        <v>0</v>
      </c>
      <c r="V52" s="1661">
        <v>0</v>
      </c>
      <c r="W52" s="1661">
        <v>0</v>
      </c>
      <c r="X52" s="166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485" t="s">
        <v>749</v>
      </c>
      <c r="F57" s="1486" t="s">
        <v>750</v>
      </c>
      <c r="G57" s="1486" t="s">
        <v>751</v>
      </c>
      <c r="H57" s="1486" t="s">
        <v>752</v>
      </c>
      <c r="I57" s="1486" t="s">
        <v>753</v>
      </c>
      <c r="J57" s="1486" t="s">
        <v>754</v>
      </c>
      <c r="K57" s="1486" t="s">
        <v>755</v>
      </c>
      <c r="L57" s="1486"/>
      <c r="M57" s="1486"/>
      <c r="N57" s="1486"/>
      <c r="O57" s="1486"/>
      <c r="P57" s="1486"/>
      <c r="Q57" s="1486"/>
      <c r="R57" s="1486"/>
      <c r="S57" s="1486"/>
      <c r="T57" s="1486"/>
      <c r="U57" s="1486"/>
      <c r="V57" s="1486"/>
      <c r="W57" s="1486"/>
      <c r="X57" s="14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495">
        <v>4</v>
      </c>
      <c r="F58" s="1496">
        <v>9</v>
      </c>
      <c r="G58" s="1489">
        <v>3</v>
      </c>
      <c r="H58" s="1489">
        <v>9</v>
      </c>
      <c r="I58" s="1490">
        <v>16</v>
      </c>
      <c r="J58" s="1490">
        <v>23</v>
      </c>
      <c r="K58" s="1489">
        <v>57</v>
      </c>
      <c r="L58" s="1489"/>
      <c r="M58" s="1489"/>
      <c r="N58" s="1489"/>
      <c r="O58" s="1489"/>
      <c r="P58" s="1489"/>
      <c r="Q58" s="1489"/>
      <c r="R58" s="1489"/>
      <c r="S58" s="1489"/>
      <c r="T58" s="1489"/>
      <c r="U58" s="1489"/>
      <c r="V58" s="1489"/>
      <c r="W58" s="1489"/>
      <c r="X58" s="1491"/>
      <c r="AA58" s="256">
        <f>IF(E58=D55,0,1)</f>
        <v>0</v>
      </c>
    </row>
    <row r="59" spans="2:28" x14ac:dyDescent="0.25">
      <c r="E59" s="1488" t="s">
        <v>581</v>
      </c>
      <c r="F59" s="1489" t="s">
        <v>63</v>
      </c>
      <c r="G59" s="1489" t="s">
        <v>756</v>
      </c>
      <c r="H59" s="1489" t="s">
        <v>757</v>
      </c>
      <c r="I59" s="1490" t="s">
        <v>66</v>
      </c>
      <c r="J59" s="1490" t="s">
        <v>67</v>
      </c>
      <c r="K59" s="1489" t="s">
        <v>68</v>
      </c>
      <c r="L59" s="1489" t="s">
        <v>69</v>
      </c>
      <c r="M59" s="1489" t="s">
        <v>22</v>
      </c>
      <c r="N59" s="1489" t="s">
        <v>758</v>
      </c>
      <c r="O59" s="1489" t="s">
        <v>759</v>
      </c>
      <c r="P59" s="1489" t="s">
        <v>760</v>
      </c>
      <c r="Q59" s="1489" t="s">
        <v>761</v>
      </c>
      <c r="R59" s="1489" t="s">
        <v>762</v>
      </c>
      <c r="S59" s="1489" t="s">
        <v>763</v>
      </c>
      <c r="T59" s="1489" t="s">
        <v>764</v>
      </c>
      <c r="U59" s="1489" t="s">
        <v>765</v>
      </c>
      <c r="V59" s="1489" t="s">
        <v>766</v>
      </c>
      <c r="W59" s="1489" t="s">
        <v>767</v>
      </c>
      <c r="X59" s="1491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488">
        <v>1</v>
      </c>
      <c r="F60" s="1489" t="s">
        <v>592</v>
      </c>
      <c r="G60" s="1489" t="s">
        <v>769</v>
      </c>
      <c r="H60" s="1497">
        <v>21.17</v>
      </c>
      <c r="I60" s="1489">
        <v>4</v>
      </c>
      <c r="J60" s="1489">
        <v>0</v>
      </c>
      <c r="K60" s="1489">
        <v>0</v>
      </c>
      <c r="L60" s="1489">
        <v>0</v>
      </c>
      <c r="M60" s="1489">
        <v>1</v>
      </c>
      <c r="N60" s="1489">
        <v>0</v>
      </c>
      <c r="O60" s="1489">
        <v>0</v>
      </c>
      <c r="P60" s="1489">
        <v>0</v>
      </c>
      <c r="Q60" s="1489">
        <v>59</v>
      </c>
      <c r="R60" s="1489">
        <v>0</v>
      </c>
      <c r="S60" s="1489">
        <v>0</v>
      </c>
      <c r="T60" s="1489">
        <v>0</v>
      </c>
      <c r="U60" s="1489">
        <v>0</v>
      </c>
      <c r="V60" s="1489">
        <v>20</v>
      </c>
      <c r="W60" s="1489">
        <v>0</v>
      </c>
      <c r="X60" s="1491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488">
        <v>2</v>
      </c>
      <c r="F61" s="1489" t="s">
        <v>796</v>
      </c>
      <c r="G61" s="1489" t="s">
        <v>769</v>
      </c>
      <c r="H61" s="1497">
        <v>19.68</v>
      </c>
      <c r="I61" s="1489">
        <v>3</v>
      </c>
      <c r="J61" s="1489">
        <v>1</v>
      </c>
      <c r="K61" s="1489">
        <v>0</v>
      </c>
      <c r="L61" s="1489">
        <v>0</v>
      </c>
      <c r="M61" s="1489">
        <v>1</v>
      </c>
      <c r="N61" s="1489">
        <v>0</v>
      </c>
      <c r="O61" s="1489">
        <v>0</v>
      </c>
      <c r="P61" s="1489">
        <v>16</v>
      </c>
      <c r="Q61" s="1489">
        <v>0</v>
      </c>
      <c r="R61" s="1489">
        <v>0</v>
      </c>
      <c r="S61" s="1489">
        <v>0</v>
      </c>
      <c r="T61" s="1489">
        <v>0</v>
      </c>
      <c r="U61" s="1489">
        <v>29</v>
      </c>
      <c r="V61" s="1489">
        <v>0</v>
      </c>
      <c r="W61" s="1489">
        <v>0</v>
      </c>
      <c r="X61" s="1491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488">
        <v>3</v>
      </c>
      <c r="F62" s="1489" t="s">
        <v>808</v>
      </c>
      <c r="G62" s="1489" t="s">
        <v>770</v>
      </c>
      <c r="H62" s="1497">
        <v>19.64</v>
      </c>
      <c r="I62" s="1489">
        <v>5</v>
      </c>
      <c r="J62" s="1489">
        <v>0</v>
      </c>
      <c r="K62" s="1489">
        <v>0</v>
      </c>
      <c r="L62" s="1489">
        <v>1</v>
      </c>
      <c r="M62" s="1489">
        <v>1</v>
      </c>
      <c r="N62" s="1489">
        <v>0</v>
      </c>
      <c r="O62" s="1489">
        <v>16</v>
      </c>
      <c r="P62" s="1489">
        <v>0</v>
      </c>
      <c r="Q62" s="1489">
        <v>40</v>
      </c>
      <c r="R62" s="1489">
        <v>10</v>
      </c>
      <c r="S62" s="1489">
        <v>0</v>
      </c>
      <c r="T62" s="1489">
        <v>25</v>
      </c>
      <c r="U62" s="1489">
        <v>0</v>
      </c>
      <c r="V62" s="1489">
        <v>23</v>
      </c>
      <c r="W62" s="1489">
        <v>33</v>
      </c>
      <c r="X62" s="1491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81</v>
      </c>
      <c r="C63" s="256">
        <f t="shared" ca="1" si="21"/>
        <v>81</v>
      </c>
      <c r="E63" s="1488">
        <v>4</v>
      </c>
      <c r="F63" s="1489" t="s">
        <v>668</v>
      </c>
      <c r="G63" s="1489" t="s">
        <v>769</v>
      </c>
      <c r="H63" s="1497">
        <v>23.03</v>
      </c>
      <c r="I63" s="1489">
        <v>3</v>
      </c>
      <c r="J63" s="1489">
        <v>2</v>
      </c>
      <c r="K63" s="1489">
        <v>0</v>
      </c>
      <c r="L63" s="1489">
        <v>0</v>
      </c>
      <c r="M63" s="1489">
        <v>1</v>
      </c>
      <c r="N63" s="1489">
        <v>0</v>
      </c>
      <c r="O63" s="1489">
        <v>50</v>
      </c>
      <c r="P63" s="1489">
        <v>0</v>
      </c>
      <c r="Q63" s="1489">
        <v>0</v>
      </c>
      <c r="R63" s="1489">
        <v>32</v>
      </c>
      <c r="S63" s="1489">
        <v>0</v>
      </c>
      <c r="T63" s="1489">
        <v>21</v>
      </c>
      <c r="U63" s="1489">
        <v>0</v>
      </c>
      <c r="V63" s="1489">
        <v>0</v>
      </c>
      <c r="W63" s="1489">
        <v>21</v>
      </c>
      <c r="X63" s="1491">
        <v>0</v>
      </c>
      <c r="Y63" s="256">
        <f t="shared" ca="1" si="19"/>
        <v>81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488">
        <v>5</v>
      </c>
      <c r="F64" s="1489" t="s">
        <v>801</v>
      </c>
      <c r="G64" s="1489" t="s">
        <v>770</v>
      </c>
      <c r="H64" s="1497">
        <v>24.54</v>
      </c>
      <c r="I64" s="1489">
        <v>5</v>
      </c>
      <c r="J64" s="1489">
        <v>2</v>
      </c>
      <c r="K64" s="1489">
        <v>0</v>
      </c>
      <c r="L64" s="1489">
        <v>1</v>
      </c>
      <c r="M64" s="1489">
        <v>1</v>
      </c>
      <c r="N64" s="1489">
        <v>0</v>
      </c>
      <c r="O64" s="1489">
        <v>4</v>
      </c>
      <c r="P64" s="1489">
        <v>40</v>
      </c>
      <c r="Q64" s="1489">
        <v>0</v>
      </c>
      <c r="R64" s="1489">
        <v>35</v>
      </c>
      <c r="S64" s="1489">
        <v>0</v>
      </c>
      <c r="T64" s="1489">
        <v>20</v>
      </c>
      <c r="U64" s="1489">
        <v>19</v>
      </c>
      <c r="V64" s="1489">
        <v>0</v>
      </c>
      <c r="W64" s="1489">
        <v>21</v>
      </c>
      <c r="X64" s="1491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488">
        <v>6</v>
      </c>
      <c r="F65" s="1489" t="s">
        <v>799</v>
      </c>
      <c r="G65" s="1489" t="s">
        <v>769</v>
      </c>
      <c r="H65" s="1497">
        <v>21.83</v>
      </c>
      <c r="I65" s="1489">
        <v>0</v>
      </c>
      <c r="J65" s="1489">
        <v>4</v>
      </c>
      <c r="K65" s="1489">
        <v>0</v>
      </c>
      <c r="L65" s="1489">
        <v>0</v>
      </c>
      <c r="M65" s="1489">
        <v>1</v>
      </c>
      <c r="N65" s="1489">
        <v>0</v>
      </c>
      <c r="O65" s="1489">
        <v>0</v>
      </c>
      <c r="P65" s="1489">
        <v>40</v>
      </c>
      <c r="Q65" s="1489">
        <v>0</v>
      </c>
      <c r="R65" s="1489">
        <v>0</v>
      </c>
      <c r="S65" s="1489">
        <v>0</v>
      </c>
      <c r="T65" s="1489">
        <v>0</v>
      </c>
      <c r="U65" s="1489">
        <v>24</v>
      </c>
      <c r="V65" s="1489">
        <v>0</v>
      </c>
      <c r="W65" s="1489">
        <v>0</v>
      </c>
      <c r="X65" s="1491">
        <v>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1488">
        <v>7</v>
      </c>
      <c r="F66" s="1489" t="s">
        <v>798</v>
      </c>
      <c r="G66" s="1489" t="s">
        <v>769</v>
      </c>
      <c r="H66" s="1497">
        <v>22.95</v>
      </c>
      <c r="I66" s="1489">
        <v>4</v>
      </c>
      <c r="J66" s="1489">
        <v>3</v>
      </c>
      <c r="K66" s="1489">
        <v>0</v>
      </c>
      <c r="L66" s="1489">
        <v>0</v>
      </c>
      <c r="M66" s="1489">
        <v>1</v>
      </c>
      <c r="N66" s="1489">
        <v>0</v>
      </c>
      <c r="O66" s="1489">
        <v>0</v>
      </c>
      <c r="P66" s="1489">
        <v>0</v>
      </c>
      <c r="Q66" s="1489">
        <v>16</v>
      </c>
      <c r="R66" s="1489">
        <v>16</v>
      </c>
      <c r="S66" s="1489">
        <v>0</v>
      </c>
      <c r="T66" s="1489">
        <v>0</v>
      </c>
      <c r="U66" s="1489">
        <v>0</v>
      </c>
      <c r="V66" s="1489">
        <v>22</v>
      </c>
      <c r="W66" s="1489">
        <v>19</v>
      </c>
      <c r="X66" s="1491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488">
        <v>8</v>
      </c>
      <c r="F67" s="1489" t="s">
        <v>797</v>
      </c>
      <c r="G67" s="1489" t="s">
        <v>769</v>
      </c>
      <c r="H67" s="1497">
        <v>25.77</v>
      </c>
      <c r="I67" s="1489">
        <v>3</v>
      </c>
      <c r="J67" s="1489">
        <v>3</v>
      </c>
      <c r="K67" s="1489">
        <v>0</v>
      </c>
      <c r="L67" s="1489">
        <v>1</v>
      </c>
      <c r="M67" s="1489">
        <v>1</v>
      </c>
      <c r="N67" s="1489">
        <v>6</v>
      </c>
      <c r="O67" s="1489">
        <v>0</v>
      </c>
      <c r="P67" s="1489">
        <v>60</v>
      </c>
      <c r="Q67" s="1489">
        <v>32</v>
      </c>
      <c r="R67" s="1489">
        <v>0</v>
      </c>
      <c r="S67" s="1489">
        <v>0</v>
      </c>
      <c r="T67" s="1489">
        <v>0</v>
      </c>
      <c r="U67" s="1489">
        <v>17</v>
      </c>
      <c r="V67" s="1489">
        <v>17</v>
      </c>
      <c r="W67" s="1489">
        <v>0</v>
      </c>
      <c r="X67" s="1491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488">
        <v>9</v>
      </c>
      <c r="F68" s="1489" t="s">
        <v>1</v>
      </c>
      <c r="G68" s="1489"/>
      <c r="H68" s="1497"/>
      <c r="I68" s="1489">
        <v>0</v>
      </c>
      <c r="J68" s="1489">
        <v>0</v>
      </c>
      <c r="K68" s="1489">
        <v>0</v>
      </c>
      <c r="L68" s="1489">
        <v>0</v>
      </c>
      <c r="M68" s="1489">
        <v>0</v>
      </c>
      <c r="N68" s="1489">
        <v>0</v>
      </c>
      <c r="O68" s="1489">
        <v>0</v>
      </c>
      <c r="P68" s="1489">
        <v>0</v>
      </c>
      <c r="Q68" s="1489">
        <v>0</v>
      </c>
      <c r="R68" s="1489">
        <v>0</v>
      </c>
      <c r="S68" s="1489">
        <v>0</v>
      </c>
      <c r="T68" s="1489">
        <v>0</v>
      </c>
      <c r="U68" s="1489">
        <v>0</v>
      </c>
      <c r="V68" s="1489">
        <v>0</v>
      </c>
      <c r="W68" s="1489">
        <v>0</v>
      </c>
      <c r="X68" s="14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492">
        <v>10</v>
      </c>
      <c r="F69" s="1493" t="s">
        <v>1</v>
      </c>
      <c r="G69" s="1493"/>
      <c r="H69" s="1498"/>
      <c r="I69" s="1493">
        <v>0</v>
      </c>
      <c r="J69" s="1493">
        <v>0</v>
      </c>
      <c r="K69" s="1493">
        <v>0</v>
      </c>
      <c r="L69" s="1493">
        <v>0</v>
      </c>
      <c r="M69" s="1493">
        <v>0</v>
      </c>
      <c r="N69" s="1493">
        <v>0</v>
      </c>
      <c r="O69" s="1493">
        <v>0</v>
      </c>
      <c r="P69" s="1493">
        <v>0</v>
      </c>
      <c r="Q69" s="1493">
        <v>0</v>
      </c>
      <c r="R69" s="1493">
        <v>0</v>
      </c>
      <c r="S69" s="1493">
        <v>0</v>
      </c>
      <c r="T69" s="1493">
        <v>0</v>
      </c>
      <c r="U69" s="1493">
        <v>0</v>
      </c>
      <c r="V69" s="1493">
        <v>0</v>
      </c>
      <c r="W69" s="1493">
        <v>0</v>
      </c>
      <c r="X69" s="14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639" t="s">
        <v>749</v>
      </c>
      <c r="F74" s="1640" t="s">
        <v>750</v>
      </c>
      <c r="G74" s="1640" t="s">
        <v>751</v>
      </c>
      <c r="H74" s="1640" t="s">
        <v>752</v>
      </c>
      <c r="I74" s="1640" t="s">
        <v>753</v>
      </c>
      <c r="J74" s="1640" t="s">
        <v>754</v>
      </c>
      <c r="K74" s="1640" t="s">
        <v>755</v>
      </c>
      <c r="L74" s="1640"/>
      <c r="M74" s="1640"/>
      <c r="N74" s="1640"/>
      <c r="O74" s="1640"/>
      <c r="P74" s="1640"/>
      <c r="Q74" s="1640"/>
      <c r="R74" s="1640"/>
      <c r="S74" s="1640"/>
      <c r="T74" s="1640"/>
      <c r="U74" s="1640"/>
      <c r="V74" s="1640"/>
      <c r="W74" s="1640"/>
      <c r="X74" s="164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49">
        <v>5</v>
      </c>
      <c r="F75" s="1650">
        <v>1</v>
      </c>
      <c r="G75" s="1643">
        <v>4</v>
      </c>
      <c r="H75" s="1643">
        <v>8</v>
      </c>
      <c r="I75" s="1644">
        <v>13</v>
      </c>
      <c r="J75" s="1644">
        <v>21</v>
      </c>
      <c r="K75" s="1643">
        <v>48</v>
      </c>
      <c r="L75" s="1643"/>
      <c r="M75" s="1643"/>
      <c r="N75" s="1643"/>
      <c r="O75" s="1643"/>
      <c r="P75" s="1643"/>
      <c r="Q75" s="1643"/>
      <c r="R75" s="1643"/>
      <c r="S75" s="1643"/>
      <c r="T75" s="1643"/>
      <c r="U75" s="1643"/>
      <c r="V75" s="1643"/>
      <c r="W75" s="1643"/>
      <c r="X75" s="1645"/>
      <c r="AA75" s="256">
        <f>IF(E75=D72,0,1)</f>
        <v>0</v>
      </c>
    </row>
    <row r="76" spans="2:28" x14ac:dyDescent="0.25">
      <c r="E76" s="1642" t="s">
        <v>581</v>
      </c>
      <c r="F76" s="1643" t="s">
        <v>63</v>
      </c>
      <c r="G76" s="1643" t="s">
        <v>756</v>
      </c>
      <c r="H76" s="1643" t="s">
        <v>757</v>
      </c>
      <c r="I76" s="1644" t="s">
        <v>66</v>
      </c>
      <c r="J76" s="1644" t="s">
        <v>67</v>
      </c>
      <c r="K76" s="1643" t="s">
        <v>68</v>
      </c>
      <c r="L76" s="1643" t="s">
        <v>69</v>
      </c>
      <c r="M76" s="1643" t="s">
        <v>22</v>
      </c>
      <c r="N76" s="1643" t="s">
        <v>758</v>
      </c>
      <c r="O76" s="1643" t="s">
        <v>759</v>
      </c>
      <c r="P76" s="1643" t="s">
        <v>760</v>
      </c>
      <c r="Q76" s="1643" t="s">
        <v>761</v>
      </c>
      <c r="R76" s="1643" t="s">
        <v>762</v>
      </c>
      <c r="S76" s="1643" t="s">
        <v>763</v>
      </c>
      <c r="T76" s="1643" t="s">
        <v>764</v>
      </c>
      <c r="U76" s="1643" t="s">
        <v>765</v>
      </c>
      <c r="V76" s="1643" t="s">
        <v>766</v>
      </c>
      <c r="W76" s="1643" t="s">
        <v>767</v>
      </c>
      <c r="X76" s="1645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642">
        <v>1</v>
      </c>
      <c r="F77" s="1643" t="s">
        <v>697</v>
      </c>
      <c r="G77" s="1643" t="s">
        <v>769</v>
      </c>
      <c r="H77" s="1651">
        <v>16.62</v>
      </c>
      <c r="I77" s="1643">
        <v>2</v>
      </c>
      <c r="J77" s="1643">
        <v>0</v>
      </c>
      <c r="K77" s="1643">
        <v>0</v>
      </c>
      <c r="L77" s="1643">
        <v>0</v>
      </c>
      <c r="M77" s="1643">
        <v>1</v>
      </c>
      <c r="N77" s="1643">
        <v>0</v>
      </c>
      <c r="O77" s="1643">
        <v>0</v>
      </c>
      <c r="P77" s="1643">
        <v>0</v>
      </c>
      <c r="Q77" s="1643">
        <v>0</v>
      </c>
      <c r="R77" s="1643">
        <v>0</v>
      </c>
      <c r="S77" s="1643">
        <v>0</v>
      </c>
      <c r="T77" s="1643">
        <v>0</v>
      </c>
      <c r="U77" s="1643">
        <v>0</v>
      </c>
      <c r="V77" s="1643">
        <v>0</v>
      </c>
      <c r="W77" s="1643">
        <v>0</v>
      </c>
      <c r="X77" s="1645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642">
        <v>2</v>
      </c>
      <c r="F78" s="1643" t="s">
        <v>675</v>
      </c>
      <c r="G78" s="1643" t="s">
        <v>769</v>
      </c>
      <c r="H78" s="1651">
        <v>19.190000000000001</v>
      </c>
      <c r="I78" s="1643">
        <v>3</v>
      </c>
      <c r="J78" s="1643">
        <v>0</v>
      </c>
      <c r="K78" s="1643">
        <v>0</v>
      </c>
      <c r="L78" s="1643">
        <v>0</v>
      </c>
      <c r="M78" s="1643">
        <v>1</v>
      </c>
      <c r="N78" s="1643">
        <v>0</v>
      </c>
      <c r="O78" s="1643">
        <v>84</v>
      </c>
      <c r="P78" s="1643">
        <v>0</v>
      </c>
      <c r="Q78" s="1643">
        <v>0</v>
      </c>
      <c r="R78" s="1643">
        <v>0</v>
      </c>
      <c r="S78" s="1643">
        <v>0</v>
      </c>
      <c r="T78" s="1643">
        <v>23</v>
      </c>
      <c r="U78" s="1643">
        <v>0</v>
      </c>
      <c r="V78" s="1643">
        <v>0</v>
      </c>
      <c r="W78" s="1643">
        <v>0</v>
      </c>
      <c r="X78" s="1645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642">
        <v>3</v>
      </c>
      <c r="F79" s="1643" t="s">
        <v>711</v>
      </c>
      <c r="G79" s="1643" t="s">
        <v>770</v>
      </c>
      <c r="H79" s="1651">
        <v>25.39</v>
      </c>
      <c r="I79" s="1643">
        <v>5</v>
      </c>
      <c r="J79" s="1643">
        <v>2</v>
      </c>
      <c r="K79" s="1643">
        <v>1</v>
      </c>
      <c r="L79" s="1643">
        <v>1</v>
      </c>
      <c r="M79" s="1643">
        <v>1</v>
      </c>
      <c r="N79" s="1643">
        <v>0</v>
      </c>
      <c r="O79" s="1643">
        <v>36</v>
      </c>
      <c r="P79" s="1643">
        <v>0</v>
      </c>
      <c r="Q79" s="1643">
        <v>96</v>
      </c>
      <c r="R79" s="1643">
        <v>0</v>
      </c>
      <c r="S79" s="1643">
        <v>20</v>
      </c>
      <c r="T79" s="1643">
        <v>21</v>
      </c>
      <c r="U79" s="1643">
        <v>0</v>
      </c>
      <c r="V79" s="1643">
        <v>11</v>
      </c>
      <c r="W79" s="1643">
        <v>0</v>
      </c>
      <c r="X79" s="1645">
        <v>20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642">
        <v>4</v>
      </c>
      <c r="F80" s="1643" t="s">
        <v>701</v>
      </c>
      <c r="G80" s="1643" t="s">
        <v>770</v>
      </c>
      <c r="H80" s="1651">
        <v>26.37</v>
      </c>
      <c r="I80" s="1643">
        <v>6</v>
      </c>
      <c r="J80" s="1643">
        <v>2</v>
      </c>
      <c r="K80" s="1643">
        <v>0</v>
      </c>
      <c r="L80" s="1643">
        <v>1</v>
      </c>
      <c r="M80" s="1643">
        <v>1</v>
      </c>
      <c r="N80" s="1643">
        <v>0</v>
      </c>
      <c r="O80" s="1643">
        <v>20</v>
      </c>
      <c r="P80" s="1643">
        <v>52</v>
      </c>
      <c r="Q80" s="1643">
        <v>12</v>
      </c>
      <c r="R80" s="1643">
        <v>0</v>
      </c>
      <c r="S80" s="1643">
        <v>0</v>
      </c>
      <c r="T80" s="1643">
        <v>20</v>
      </c>
      <c r="U80" s="1643">
        <v>20</v>
      </c>
      <c r="V80" s="1643">
        <v>17</v>
      </c>
      <c r="W80" s="1643">
        <v>0</v>
      </c>
      <c r="X80" s="1645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115</v>
      </c>
      <c r="C81" s="256">
        <f t="shared" ca="1" si="27"/>
        <v>115</v>
      </c>
      <c r="E81" s="1642">
        <v>5</v>
      </c>
      <c r="F81" s="1643" t="s">
        <v>726</v>
      </c>
      <c r="G81" s="1643" t="s">
        <v>769</v>
      </c>
      <c r="H81" s="1651">
        <v>19.09</v>
      </c>
      <c r="I81" s="1643">
        <v>2</v>
      </c>
      <c r="J81" s="1643">
        <v>0</v>
      </c>
      <c r="K81" s="1643">
        <v>0</v>
      </c>
      <c r="L81" s="1643">
        <v>0</v>
      </c>
      <c r="M81" s="1643">
        <v>1</v>
      </c>
      <c r="N81" s="1643">
        <v>0</v>
      </c>
      <c r="O81" s="1643">
        <v>44</v>
      </c>
      <c r="P81" s="1643">
        <v>0</v>
      </c>
      <c r="Q81" s="1643">
        <v>20</v>
      </c>
      <c r="R81" s="1643">
        <v>0</v>
      </c>
      <c r="S81" s="1643">
        <v>0</v>
      </c>
      <c r="T81" s="1643">
        <v>24</v>
      </c>
      <c r="U81" s="1643">
        <v>0</v>
      </c>
      <c r="V81" s="1643">
        <v>24</v>
      </c>
      <c r="W81" s="1643">
        <v>0</v>
      </c>
      <c r="X81" s="1645">
        <v>0</v>
      </c>
      <c r="Y81" s="256">
        <f t="shared" ca="1" si="25"/>
        <v>115</v>
      </c>
      <c r="Z81" s="256">
        <f t="shared" ca="1" si="26"/>
        <v>5</v>
      </c>
      <c r="AA81" s="256">
        <f t="shared" ca="1" si="28"/>
        <v>0</v>
      </c>
      <c r="AB81" s="256">
        <f t="shared" si="29"/>
        <v>2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1642">
        <v>6</v>
      </c>
      <c r="F82" s="1643" t="s">
        <v>804</v>
      </c>
      <c r="G82" s="1643" t="s">
        <v>769</v>
      </c>
      <c r="H82" s="1651">
        <v>16.88</v>
      </c>
      <c r="I82" s="1643">
        <v>2</v>
      </c>
      <c r="J82" s="1643">
        <v>1</v>
      </c>
      <c r="K82" s="1643">
        <v>0</v>
      </c>
      <c r="L82" s="1643">
        <v>0</v>
      </c>
      <c r="M82" s="1643">
        <v>1</v>
      </c>
      <c r="N82" s="1643">
        <v>0</v>
      </c>
      <c r="O82" s="1643">
        <v>0</v>
      </c>
      <c r="P82" s="1643">
        <v>0</v>
      </c>
      <c r="Q82" s="1643">
        <v>0</v>
      </c>
      <c r="R82" s="1643">
        <v>0</v>
      </c>
      <c r="S82" s="1643">
        <v>0</v>
      </c>
      <c r="T82" s="1643">
        <v>0</v>
      </c>
      <c r="U82" s="1643">
        <v>0</v>
      </c>
      <c r="V82" s="1643">
        <v>0</v>
      </c>
      <c r="W82" s="1643">
        <v>0</v>
      </c>
      <c r="X82" s="1645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1642">
        <v>7</v>
      </c>
      <c r="F83" s="1643" t="s">
        <v>672</v>
      </c>
      <c r="G83" s="1643" t="s">
        <v>769</v>
      </c>
      <c r="H83" s="1651">
        <v>22.15</v>
      </c>
      <c r="I83" s="1643">
        <v>8</v>
      </c>
      <c r="J83" s="1643">
        <v>0</v>
      </c>
      <c r="K83" s="1643">
        <v>0</v>
      </c>
      <c r="L83" s="1643">
        <v>1</v>
      </c>
      <c r="M83" s="1643">
        <v>1</v>
      </c>
      <c r="N83" s="1643">
        <v>108</v>
      </c>
      <c r="O83" s="1643">
        <v>0</v>
      </c>
      <c r="P83" s="1643">
        <v>0</v>
      </c>
      <c r="Q83" s="1643">
        <v>0</v>
      </c>
      <c r="R83" s="1643">
        <v>0</v>
      </c>
      <c r="S83" s="1643">
        <v>0</v>
      </c>
      <c r="T83" s="1643">
        <v>0</v>
      </c>
      <c r="U83" s="1643">
        <v>0</v>
      </c>
      <c r="V83" s="1643">
        <v>0</v>
      </c>
      <c r="W83" s="1643">
        <v>0</v>
      </c>
      <c r="X83" s="1645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1642">
        <v>8</v>
      </c>
      <c r="F84" s="1643" t="s">
        <v>674</v>
      </c>
      <c r="G84" s="1643" t="s">
        <v>770</v>
      </c>
      <c r="H84" s="1651">
        <v>21.12</v>
      </c>
      <c r="I84" s="1643">
        <v>5</v>
      </c>
      <c r="J84" s="1643">
        <v>1</v>
      </c>
      <c r="K84" s="1643">
        <v>0</v>
      </c>
      <c r="L84" s="1643">
        <v>1</v>
      </c>
      <c r="M84" s="1643">
        <v>1</v>
      </c>
      <c r="N84" s="1643">
        <v>0</v>
      </c>
      <c r="O84" s="1643">
        <v>47</v>
      </c>
      <c r="P84" s="1643">
        <v>101</v>
      </c>
      <c r="Q84" s="1643">
        <v>0</v>
      </c>
      <c r="R84" s="1643">
        <v>16</v>
      </c>
      <c r="S84" s="1643">
        <v>0</v>
      </c>
      <c r="T84" s="1643">
        <v>17</v>
      </c>
      <c r="U84" s="1643">
        <v>21</v>
      </c>
      <c r="V84" s="1643">
        <v>0</v>
      </c>
      <c r="W84" s="1643">
        <v>31</v>
      </c>
      <c r="X84" s="1645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642">
        <v>9</v>
      </c>
      <c r="F85" s="1643" t="s">
        <v>1</v>
      </c>
      <c r="G85" s="1643"/>
      <c r="H85" s="1651"/>
      <c r="I85" s="1643">
        <v>0</v>
      </c>
      <c r="J85" s="1643">
        <v>0</v>
      </c>
      <c r="K85" s="1643">
        <v>0</v>
      </c>
      <c r="L85" s="1643">
        <v>0</v>
      </c>
      <c r="M85" s="1643">
        <v>0</v>
      </c>
      <c r="N85" s="1643">
        <v>0</v>
      </c>
      <c r="O85" s="1643">
        <v>0</v>
      </c>
      <c r="P85" s="1643">
        <v>0</v>
      </c>
      <c r="Q85" s="1643">
        <v>0</v>
      </c>
      <c r="R85" s="1643">
        <v>0</v>
      </c>
      <c r="S85" s="1643">
        <v>0</v>
      </c>
      <c r="T85" s="1643">
        <v>0</v>
      </c>
      <c r="U85" s="1643">
        <v>0</v>
      </c>
      <c r="V85" s="1643">
        <v>0</v>
      </c>
      <c r="W85" s="1643">
        <v>0</v>
      </c>
      <c r="X85" s="164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646">
        <v>10</v>
      </c>
      <c r="F86" s="1647" t="s">
        <v>1</v>
      </c>
      <c r="G86" s="1647"/>
      <c r="H86" s="1652"/>
      <c r="I86" s="1647">
        <v>0</v>
      </c>
      <c r="J86" s="1647">
        <v>0</v>
      </c>
      <c r="K86" s="1647">
        <v>0</v>
      </c>
      <c r="L86" s="1647">
        <v>0</v>
      </c>
      <c r="M86" s="1647">
        <v>0</v>
      </c>
      <c r="N86" s="1647">
        <v>0</v>
      </c>
      <c r="O86" s="1647">
        <v>0</v>
      </c>
      <c r="P86" s="1647">
        <v>0</v>
      </c>
      <c r="Q86" s="1647">
        <v>0</v>
      </c>
      <c r="R86" s="1647">
        <v>0</v>
      </c>
      <c r="S86" s="1647">
        <v>0</v>
      </c>
      <c r="T86" s="1647">
        <v>0</v>
      </c>
      <c r="U86" s="1647">
        <v>0</v>
      </c>
      <c r="V86" s="1647">
        <v>0</v>
      </c>
      <c r="W86" s="1647">
        <v>0</v>
      </c>
      <c r="X86" s="164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3</v>
      </c>
      <c r="G92" s="354">
        <v>8</v>
      </c>
      <c r="H92" s="354">
        <v>4</v>
      </c>
      <c r="I92" s="355">
        <v>23</v>
      </c>
      <c r="J92" s="355">
        <v>11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578</v>
      </c>
      <c r="G94" s="354" t="s">
        <v>769</v>
      </c>
      <c r="H94" s="362">
        <v>23.09</v>
      </c>
      <c r="I94" s="354">
        <v>6</v>
      </c>
      <c r="J94" s="354">
        <v>2</v>
      </c>
      <c r="K94" s="354">
        <v>0</v>
      </c>
      <c r="L94" s="354">
        <v>1</v>
      </c>
      <c r="M94" s="354">
        <v>1</v>
      </c>
      <c r="N94" s="354">
        <v>33</v>
      </c>
      <c r="O94" s="354">
        <v>0</v>
      </c>
      <c r="P94" s="354">
        <v>0</v>
      </c>
      <c r="Q94" s="354">
        <v>6</v>
      </c>
      <c r="R94" s="354">
        <v>0</v>
      </c>
      <c r="S94" s="354">
        <v>0</v>
      </c>
      <c r="T94" s="354">
        <v>0</v>
      </c>
      <c r="U94" s="354">
        <v>0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659</v>
      </c>
      <c r="G95" s="354" t="s">
        <v>769</v>
      </c>
      <c r="H95" s="362">
        <v>21.12</v>
      </c>
      <c r="I95" s="354">
        <v>5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20</v>
      </c>
      <c r="R95" s="354">
        <v>16</v>
      </c>
      <c r="S95" s="354">
        <v>0</v>
      </c>
      <c r="T95" s="354">
        <v>0</v>
      </c>
      <c r="U95" s="354">
        <v>0</v>
      </c>
      <c r="V95" s="354">
        <v>25</v>
      </c>
      <c r="W95" s="354">
        <v>19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353">
        <v>3</v>
      </c>
      <c r="F96" s="354" t="s">
        <v>588</v>
      </c>
      <c r="G96" s="354" t="s">
        <v>770</v>
      </c>
      <c r="H96" s="362">
        <v>31.98</v>
      </c>
      <c r="I96" s="354">
        <v>2</v>
      </c>
      <c r="J96" s="354">
        <v>4</v>
      </c>
      <c r="K96" s="354">
        <v>2</v>
      </c>
      <c r="L96" s="354">
        <v>1</v>
      </c>
      <c r="M96" s="354">
        <v>1</v>
      </c>
      <c r="N96" s="354">
        <v>0</v>
      </c>
      <c r="O96" s="354">
        <v>40</v>
      </c>
      <c r="P96" s="354">
        <v>40</v>
      </c>
      <c r="Q96" s="354">
        <v>40</v>
      </c>
      <c r="R96" s="354">
        <v>0</v>
      </c>
      <c r="S96" s="354">
        <v>0</v>
      </c>
      <c r="T96" s="354">
        <v>13</v>
      </c>
      <c r="U96" s="354">
        <v>19</v>
      </c>
      <c r="V96" s="354">
        <v>15</v>
      </c>
      <c r="W96" s="354">
        <v>0</v>
      </c>
      <c r="X96" s="356">
        <v>0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590</v>
      </c>
      <c r="G97" s="354" t="s">
        <v>770</v>
      </c>
      <c r="H97" s="362">
        <v>18.79</v>
      </c>
      <c r="I97" s="354">
        <v>3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16</v>
      </c>
      <c r="P97" s="354">
        <v>6</v>
      </c>
      <c r="Q97" s="354">
        <v>41</v>
      </c>
      <c r="R97" s="354">
        <v>0</v>
      </c>
      <c r="S97" s="354">
        <v>0</v>
      </c>
      <c r="T97" s="354">
        <v>25</v>
      </c>
      <c r="U97" s="354">
        <v>29</v>
      </c>
      <c r="V97" s="354">
        <v>26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587</v>
      </c>
      <c r="G98" s="354" t="s">
        <v>770</v>
      </c>
      <c r="H98" s="362">
        <v>25.79</v>
      </c>
      <c r="I98" s="354">
        <v>5</v>
      </c>
      <c r="J98" s="354">
        <v>0</v>
      </c>
      <c r="K98" s="354">
        <v>1</v>
      </c>
      <c r="L98" s="354">
        <v>1</v>
      </c>
      <c r="M98" s="354">
        <v>1</v>
      </c>
      <c r="N98" s="354">
        <v>0</v>
      </c>
      <c r="O98" s="354">
        <v>0</v>
      </c>
      <c r="P98" s="354">
        <v>16</v>
      </c>
      <c r="Q98" s="354">
        <v>40</v>
      </c>
      <c r="R98" s="354">
        <v>36</v>
      </c>
      <c r="S98" s="354">
        <v>0</v>
      </c>
      <c r="T98" s="354">
        <v>0</v>
      </c>
      <c r="U98" s="354">
        <v>23</v>
      </c>
      <c r="V98" s="354">
        <v>17</v>
      </c>
      <c r="W98" s="354">
        <v>19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353">
        <v>6</v>
      </c>
      <c r="F99" s="354" t="s">
        <v>693</v>
      </c>
      <c r="G99" s="354" t="s">
        <v>770</v>
      </c>
      <c r="H99" s="362">
        <v>26.37</v>
      </c>
      <c r="I99" s="354">
        <v>3</v>
      </c>
      <c r="J99" s="354">
        <v>4</v>
      </c>
      <c r="K99" s="354">
        <v>0</v>
      </c>
      <c r="L99" s="354">
        <v>1</v>
      </c>
      <c r="M99" s="354">
        <v>1</v>
      </c>
      <c r="N99" s="354">
        <v>0</v>
      </c>
      <c r="O99" s="354">
        <v>38</v>
      </c>
      <c r="P99" s="354">
        <v>62</v>
      </c>
      <c r="Q99" s="354">
        <v>38</v>
      </c>
      <c r="R99" s="354">
        <v>0</v>
      </c>
      <c r="S99" s="354">
        <v>0</v>
      </c>
      <c r="T99" s="354">
        <v>18</v>
      </c>
      <c r="U99" s="354">
        <v>21</v>
      </c>
      <c r="V99" s="354">
        <v>18</v>
      </c>
      <c r="W99" s="354">
        <v>0</v>
      </c>
      <c r="X99" s="356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579</v>
      </c>
      <c r="G100" s="354" t="s">
        <v>770</v>
      </c>
      <c r="H100" s="362">
        <v>22.43</v>
      </c>
      <c r="I100" s="354">
        <v>6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77</v>
      </c>
      <c r="P100" s="354">
        <v>100</v>
      </c>
      <c r="Q100" s="354">
        <v>2</v>
      </c>
      <c r="R100" s="354">
        <v>0</v>
      </c>
      <c r="S100" s="354">
        <v>0</v>
      </c>
      <c r="T100" s="354">
        <v>21</v>
      </c>
      <c r="U100" s="354">
        <v>21</v>
      </c>
      <c r="V100" s="354">
        <v>25</v>
      </c>
      <c r="W100" s="354">
        <v>0</v>
      </c>
      <c r="X100" s="356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353">
        <v>8</v>
      </c>
      <c r="F101" s="354" t="s">
        <v>586</v>
      </c>
      <c r="G101" s="354" t="s">
        <v>770</v>
      </c>
      <c r="H101" s="362">
        <v>22.19</v>
      </c>
      <c r="I101" s="354">
        <v>4</v>
      </c>
      <c r="J101" s="354">
        <v>1</v>
      </c>
      <c r="K101" s="354">
        <v>0</v>
      </c>
      <c r="L101" s="354">
        <v>2</v>
      </c>
      <c r="M101" s="354">
        <v>1</v>
      </c>
      <c r="N101" s="354">
        <v>5</v>
      </c>
      <c r="O101" s="354">
        <v>40</v>
      </c>
      <c r="P101" s="354">
        <v>102</v>
      </c>
      <c r="Q101" s="354">
        <v>0</v>
      </c>
      <c r="R101" s="354">
        <v>0</v>
      </c>
      <c r="S101" s="354">
        <v>52</v>
      </c>
      <c r="T101" s="354">
        <v>21</v>
      </c>
      <c r="U101" s="354">
        <v>21</v>
      </c>
      <c r="V101" s="354">
        <v>0</v>
      </c>
      <c r="W101" s="354">
        <v>0</v>
      </c>
      <c r="X101" s="356">
        <v>23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10</v>
      </c>
      <c r="G109" s="354">
        <v>4</v>
      </c>
      <c r="H109" s="354">
        <v>8</v>
      </c>
      <c r="I109" s="355">
        <v>13</v>
      </c>
      <c r="J109" s="355">
        <v>22</v>
      </c>
      <c r="K109" s="354">
        <v>60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155</v>
      </c>
      <c r="C111" s="256">
        <f ca="1">Y111</f>
        <v>155</v>
      </c>
      <c r="E111" s="353">
        <v>1</v>
      </c>
      <c r="F111" s="354" t="s">
        <v>634</v>
      </c>
      <c r="G111" s="354" t="s">
        <v>769</v>
      </c>
      <c r="H111" s="362">
        <v>16.309999999999999</v>
      </c>
      <c r="I111" s="354">
        <v>1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155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353">
        <v>2</v>
      </c>
      <c r="F112" s="354" t="s">
        <v>591</v>
      </c>
      <c r="G112" s="354" t="s">
        <v>770</v>
      </c>
      <c r="H112" s="362">
        <v>24.64</v>
      </c>
      <c r="I112" s="354">
        <v>5</v>
      </c>
      <c r="J112" s="354">
        <v>2</v>
      </c>
      <c r="K112" s="354">
        <v>1</v>
      </c>
      <c r="L112" s="354">
        <v>1</v>
      </c>
      <c r="M112" s="354">
        <v>1</v>
      </c>
      <c r="N112" s="354">
        <v>0</v>
      </c>
      <c r="O112" s="354">
        <v>76</v>
      </c>
      <c r="P112" s="354">
        <v>90</v>
      </c>
      <c r="Q112" s="354">
        <v>40</v>
      </c>
      <c r="R112" s="354">
        <v>0</v>
      </c>
      <c r="S112" s="354">
        <v>0</v>
      </c>
      <c r="T112" s="354">
        <v>18</v>
      </c>
      <c r="U112" s="354">
        <v>21</v>
      </c>
      <c r="V112" s="354">
        <v>22</v>
      </c>
      <c r="W112" s="354">
        <v>0</v>
      </c>
      <c r="X112" s="356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353">
        <v>3</v>
      </c>
      <c r="F113" s="354" t="s">
        <v>815</v>
      </c>
      <c r="G113" s="354" t="s">
        <v>769</v>
      </c>
      <c r="H113" s="362">
        <v>23.61</v>
      </c>
      <c r="I113" s="354">
        <v>8</v>
      </c>
      <c r="J113" s="354">
        <v>1</v>
      </c>
      <c r="K113" s="354">
        <v>0</v>
      </c>
      <c r="L113" s="354">
        <v>1</v>
      </c>
      <c r="M113" s="354">
        <v>1</v>
      </c>
      <c r="N113" s="354">
        <v>40</v>
      </c>
      <c r="O113" s="354">
        <v>56</v>
      </c>
      <c r="P113" s="354">
        <v>0</v>
      </c>
      <c r="Q113" s="354">
        <v>16</v>
      </c>
      <c r="R113" s="354">
        <v>0</v>
      </c>
      <c r="S113" s="354">
        <v>0</v>
      </c>
      <c r="T113" s="354">
        <v>17</v>
      </c>
      <c r="U113" s="354">
        <v>0</v>
      </c>
      <c r="V113" s="354">
        <v>25</v>
      </c>
      <c r="W113" s="354">
        <v>0</v>
      </c>
      <c r="X113" s="356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695</v>
      </c>
      <c r="G114" s="354" t="s">
        <v>769</v>
      </c>
      <c r="H114" s="362">
        <v>21.35</v>
      </c>
      <c r="I114" s="354">
        <v>3</v>
      </c>
      <c r="J114" s="354">
        <v>1</v>
      </c>
      <c r="K114" s="354">
        <v>0</v>
      </c>
      <c r="L114" s="354">
        <v>1</v>
      </c>
      <c r="M114" s="354">
        <v>1</v>
      </c>
      <c r="N114" s="354">
        <v>40</v>
      </c>
      <c r="O114" s="354">
        <v>0</v>
      </c>
      <c r="P114" s="354">
        <v>0</v>
      </c>
      <c r="Q114" s="354">
        <v>0</v>
      </c>
      <c r="R114" s="354">
        <v>0</v>
      </c>
      <c r="S114" s="354">
        <v>0</v>
      </c>
      <c r="T114" s="354">
        <v>0</v>
      </c>
      <c r="U114" s="354">
        <v>0</v>
      </c>
      <c r="V114" s="354">
        <v>0</v>
      </c>
      <c r="W114" s="354">
        <v>0</v>
      </c>
      <c r="X114" s="356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353">
        <v>5</v>
      </c>
      <c r="F115" s="354" t="s">
        <v>666</v>
      </c>
      <c r="G115" s="354" t="s">
        <v>769</v>
      </c>
      <c r="H115" s="362">
        <v>21.89</v>
      </c>
      <c r="I115" s="354">
        <v>2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2</v>
      </c>
      <c r="P115" s="354">
        <v>0</v>
      </c>
      <c r="Q115" s="354">
        <v>0</v>
      </c>
      <c r="R115" s="354">
        <v>16</v>
      </c>
      <c r="S115" s="354">
        <v>0</v>
      </c>
      <c r="T115" s="354">
        <v>28</v>
      </c>
      <c r="U115" s="354">
        <v>0</v>
      </c>
      <c r="V115" s="354">
        <v>0</v>
      </c>
      <c r="W115" s="354">
        <v>20</v>
      </c>
      <c r="X115" s="356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353">
        <v>6</v>
      </c>
      <c r="F116" s="354" t="s">
        <v>694</v>
      </c>
      <c r="G116" s="354" t="s">
        <v>770</v>
      </c>
      <c r="H116" s="362">
        <v>25.76</v>
      </c>
      <c r="I116" s="354">
        <v>5</v>
      </c>
      <c r="J116" s="354">
        <v>5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20</v>
      </c>
      <c r="Q116" s="354">
        <v>20</v>
      </c>
      <c r="R116" s="354">
        <v>0</v>
      </c>
      <c r="S116" s="354">
        <v>80</v>
      </c>
      <c r="T116" s="354">
        <v>0</v>
      </c>
      <c r="U116" s="354">
        <v>18</v>
      </c>
      <c r="V116" s="354">
        <v>25</v>
      </c>
      <c r="W116" s="354">
        <v>0</v>
      </c>
      <c r="X116" s="356">
        <v>15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153</v>
      </c>
      <c r="C117" s="256">
        <f t="shared" ca="1" si="39"/>
        <v>153</v>
      </c>
      <c r="E117" s="353">
        <v>7</v>
      </c>
      <c r="F117" s="354" t="s">
        <v>593</v>
      </c>
      <c r="G117" s="354" t="s">
        <v>769</v>
      </c>
      <c r="H117" s="362">
        <v>18.03</v>
      </c>
      <c r="I117" s="354">
        <v>1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153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353">
        <v>8</v>
      </c>
      <c r="F118" s="354" t="s">
        <v>595</v>
      </c>
      <c r="G118" s="354" t="s">
        <v>769</v>
      </c>
      <c r="H118" s="362">
        <v>24.45</v>
      </c>
      <c r="I118" s="354">
        <v>5</v>
      </c>
      <c r="J118" s="354">
        <v>0</v>
      </c>
      <c r="K118" s="354">
        <v>1</v>
      </c>
      <c r="L118" s="354">
        <v>0</v>
      </c>
      <c r="M118" s="354">
        <v>1</v>
      </c>
      <c r="N118" s="354">
        <v>0</v>
      </c>
      <c r="O118" s="354">
        <v>89</v>
      </c>
      <c r="P118" s="354">
        <v>0</v>
      </c>
      <c r="Q118" s="354">
        <v>0</v>
      </c>
      <c r="R118" s="354">
        <v>0</v>
      </c>
      <c r="S118" s="354">
        <v>0</v>
      </c>
      <c r="T118" s="354">
        <v>21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471" t="s">
        <v>749</v>
      </c>
      <c r="F125" s="1472" t="s">
        <v>750</v>
      </c>
      <c r="G125" s="1472" t="s">
        <v>751</v>
      </c>
      <c r="H125" s="1472" t="s">
        <v>752</v>
      </c>
      <c r="I125" s="1472" t="s">
        <v>753</v>
      </c>
      <c r="J125" s="1472" t="s">
        <v>754</v>
      </c>
      <c r="K125" s="1472" t="s">
        <v>755</v>
      </c>
      <c r="L125" s="1472"/>
      <c r="M125" s="1472"/>
      <c r="N125" s="1472"/>
      <c r="O125" s="1472"/>
      <c r="P125" s="1472"/>
      <c r="Q125" s="1472"/>
      <c r="R125" s="1472"/>
      <c r="S125" s="1472"/>
      <c r="T125" s="1472"/>
      <c r="U125" s="1472"/>
      <c r="V125" s="1472"/>
      <c r="W125" s="1472"/>
      <c r="X125" s="14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81">
        <v>8</v>
      </c>
      <c r="F126" s="1482">
        <v>2</v>
      </c>
      <c r="G126" s="1475">
        <v>10</v>
      </c>
      <c r="H126" s="1475">
        <v>2</v>
      </c>
      <c r="I126" s="1476">
        <v>22</v>
      </c>
      <c r="J126" s="1476">
        <v>10</v>
      </c>
      <c r="K126" s="1475">
        <v>96</v>
      </c>
      <c r="L126" s="1475"/>
      <c r="M126" s="1475"/>
      <c r="N126" s="1475"/>
      <c r="O126" s="1475"/>
      <c r="P126" s="1475"/>
      <c r="Q126" s="1475"/>
      <c r="R126" s="1475"/>
      <c r="S126" s="1475"/>
      <c r="T126" s="1475"/>
      <c r="U126" s="1475"/>
      <c r="V126" s="1475"/>
      <c r="W126" s="1475"/>
      <c r="X126" s="1477"/>
      <c r="AA126" s="256">
        <f>IF(E126=D123,0,1)</f>
        <v>0</v>
      </c>
    </row>
    <row r="127" spans="2:28" x14ac:dyDescent="0.25">
      <c r="E127" s="1474" t="s">
        <v>581</v>
      </c>
      <c r="F127" s="1475" t="s">
        <v>63</v>
      </c>
      <c r="G127" s="1475" t="s">
        <v>756</v>
      </c>
      <c r="H127" s="1475" t="s">
        <v>757</v>
      </c>
      <c r="I127" s="1476" t="s">
        <v>66</v>
      </c>
      <c r="J127" s="1476" t="s">
        <v>67</v>
      </c>
      <c r="K127" s="1475" t="s">
        <v>68</v>
      </c>
      <c r="L127" s="1475" t="s">
        <v>69</v>
      </c>
      <c r="M127" s="1475" t="s">
        <v>22</v>
      </c>
      <c r="N127" s="1475" t="s">
        <v>758</v>
      </c>
      <c r="O127" s="1475" t="s">
        <v>759</v>
      </c>
      <c r="P127" s="1475" t="s">
        <v>760</v>
      </c>
      <c r="Q127" s="1475" t="s">
        <v>761</v>
      </c>
      <c r="R127" s="1475" t="s">
        <v>762</v>
      </c>
      <c r="S127" s="1475" t="s">
        <v>763</v>
      </c>
      <c r="T127" s="1475" t="s">
        <v>764</v>
      </c>
      <c r="U127" s="1475" t="s">
        <v>765</v>
      </c>
      <c r="V127" s="1475" t="s">
        <v>766</v>
      </c>
      <c r="W127" s="1475" t="s">
        <v>767</v>
      </c>
      <c r="X127" s="1477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474">
        <v>1</v>
      </c>
      <c r="F128" s="1475" t="s">
        <v>814</v>
      </c>
      <c r="G128" s="1475" t="s">
        <v>770</v>
      </c>
      <c r="H128" s="1483">
        <v>20.27</v>
      </c>
      <c r="I128" s="1475">
        <v>8</v>
      </c>
      <c r="J128" s="1475">
        <v>0</v>
      </c>
      <c r="K128" s="1475">
        <v>0</v>
      </c>
      <c r="L128" s="1475">
        <v>1</v>
      </c>
      <c r="M128" s="1475">
        <v>1</v>
      </c>
      <c r="N128" s="1475">
        <v>0</v>
      </c>
      <c r="O128" s="1475">
        <v>10</v>
      </c>
      <c r="P128" s="1475">
        <v>0</v>
      </c>
      <c r="Q128" s="1475">
        <v>25</v>
      </c>
      <c r="R128" s="1475">
        <v>0</v>
      </c>
      <c r="S128" s="1475">
        <v>80</v>
      </c>
      <c r="T128" s="1475">
        <v>25</v>
      </c>
      <c r="U128" s="1475">
        <v>0</v>
      </c>
      <c r="V128" s="1475">
        <v>23</v>
      </c>
      <c r="W128" s="1475">
        <v>0</v>
      </c>
      <c r="X128" s="1477">
        <v>18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474">
        <v>2</v>
      </c>
      <c r="F129" s="1475" t="s">
        <v>771</v>
      </c>
      <c r="G129" s="1475" t="s">
        <v>770</v>
      </c>
      <c r="H129" s="1483">
        <v>28.36</v>
      </c>
      <c r="I129" s="1475">
        <v>6</v>
      </c>
      <c r="J129" s="1475">
        <v>2</v>
      </c>
      <c r="K129" s="1475">
        <v>1</v>
      </c>
      <c r="L129" s="1475">
        <v>2</v>
      </c>
      <c r="M129" s="1475">
        <v>1</v>
      </c>
      <c r="N129" s="1475">
        <v>20</v>
      </c>
      <c r="O129" s="1475">
        <v>68</v>
      </c>
      <c r="P129" s="1475">
        <v>10</v>
      </c>
      <c r="Q129" s="1475">
        <v>10</v>
      </c>
      <c r="R129" s="1475">
        <v>0</v>
      </c>
      <c r="S129" s="1475">
        <v>0</v>
      </c>
      <c r="T129" s="1475">
        <v>14</v>
      </c>
      <c r="U129" s="1475">
        <v>19</v>
      </c>
      <c r="V129" s="1475">
        <v>20</v>
      </c>
      <c r="W129" s="1475">
        <v>0</v>
      </c>
      <c r="X129" s="1477">
        <v>0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474">
        <v>3</v>
      </c>
      <c r="F130" s="1475" t="s">
        <v>596</v>
      </c>
      <c r="G130" s="1475" t="s">
        <v>770</v>
      </c>
      <c r="H130" s="1483">
        <v>27.83</v>
      </c>
      <c r="I130" s="1475">
        <v>7</v>
      </c>
      <c r="J130" s="1475">
        <v>2</v>
      </c>
      <c r="K130" s="1475">
        <v>1</v>
      </c>
      <c r="L130" s="1475">
        <v>1</v>
      </c>
      <c r="M130" s="1475">
        <v>1</v>
      </c>
      <c r="N130" s="1475">
        <v>0</v>
      </c>
      <c r="O130" s="1475">
        <v>25</v>
      </c>
      <c r="P130" s="1475">
        <v>32</v>
      </c>
      <c r="Q130" s="1475">
        <v>85</v>
      </c>
      <c r="R130" s="1475">
        <v>0</v>
      </c>
      <c r="S130" s="1475">
        <v>0</v>
      </c>
      <c r="T130" s="1475">
        <v>21</v>
      </c>
      <c r="U130" s="1475">
        <v>16</v>
      </c>
      <c r="V130" s="1475">
        <v>17</v>
      </c>
      <c r="W130" s="1475">
        <v>0</v>
      </c>
      <c r="X130" s="1477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474">
        <v>4</v>
      </c>
      <c r="F131" s="1475" t="s">
        <v>725</v>
      </c>
      <c r="G131" s="1475" t="s">
        <v>769</v>
      </c>
      <c r="H131" s="1483">
        <v>23.74</v>
      </c>
      <c r="I131" s="1475">
        <v>1</v>
      </c>
      <c r="J131" s="1475">
        <v>0</v>
      </c>
      <c r="K131" s="1475">
        <v>1</v>
      </c>
      <c r="L131" s="1475">
        <v>1</v>
      </c>
      <c r="M131" s="1475">
        <v>1</v>
      </c>
      <c r="N131" s="1475">
        <v>25</v>
      </c>
      <c r="O131" s="1475">
        <v>0</v>
      </c>
      <c r="P131" s="1475">
        <v>0</v>
      </c>
      <c r="Q131" s="1475">
        <v>0</v>
      </c>
      <c r="R131" s="1475">
        <v>0</v>
      </c>
      <c r="S131" s="1475">
        <v>0</v>
      </c>
      <c r="T131" s="1475">
        <v>0</v>
      </c>
      <c r="U131" s="1475">
        <v>0</v>
      </c>
      <c r="V131" s="1475">
        <v>0</v>
      </c>
      <c r="W131" s="1475">
        <v>0</v>
      </c>
      <c r="X131" s="1477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184</v>
      </c>
      <c r="C132" s="256">
        <f t="shared" ca="1" si="45"/>
        <v>184</v>
      </c>
      <c r="E132" s="1474">
        <v>5</v>
      </c>
      <c r="F132" s="1475" t="s">
        <v>599</v>
      </c>
      <c r="G132" s="1475" t="s">
        <v>770</v>
      </c>
      <c r="H132" s="1483">
        <v>26.36</v>
      </c>
      <c r="I132" s="1475">
        <v>9</v>
      </c>
      <c r="J132" s="1475">
        <v>2</v>
      </c>
      <c r="K132" s="1475">
        <v>1</v>
      </c>
      <c r="L132" s="1475">
        <v>1</v>
      </c>
      <c r="M132" s="1475">
        <v>1</v>
      </c>
      <c r="N132" s="1475">
        <v>0</v>
      </c>
      <c r="O132" s="1475">
        <v>8</v>
      </c>
      <c r="P132" s="1475">
        <v>14</v>
      </c>
      <c r="Q132" s="1475">
        <v>0</v>
      </c>
      <c r="R132" s="1475">
        <v>24</v>
      </c>
      <c r="S132" s="1475">
        <v>0</v>
      </c>
      <c r="T132" s="1475">
        <v>20</v>
      </c>
      <c r="U132" s="1475">
        <v>19</v>
      </c>
      <c r="V132" s="1475">
        <v>0</v>
      </c>
      <c r="W132" s="1475">
        <v>18</v>
      </c>
      <c r="X132" s="1477">
        <v>0</v>
      </c>
      <c r="Y132" s="256">
        <f t="shared" ca="1" si="43"/>
        <v>184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181</v>
      </c>
      <c r="C133" s="256">
        <f t="shared" ca="1" si="45"/>
        <v>181</v>
      </c>
      <c r="E133" s="1474">
        <v>6</v>
      </c>
      <c r="F133" s="1475" t="s">
        <v>654</v>
      </c>
      <c r="G133" s="1475" t="s">
        <v>769</v>
      </c>
      <c r="H133" s="1483">
        <v>22.08</v>
      </c>
      <c r="I133" s="1475">
        <v>7</v>
      </c>
      <c r="J133" s="1475">
        <v>0</v>
      </c>
      <c r="K133" s="1475">
        <v>0</v>
      </c>
      <c r="L133" s="1475">
        <v>1</v>
      </c>
      <c r="M133" s="1475">
        <v>1</v>
      </c>
      <c r="N133" s="1475">
        <v>20</v>
      </c>
      <c r="O133" s="1475">
        <v>0</v>
      </c>
      <c r="P133" s="1475">
        <v>0</v>
      </c>
      <c r="Q133" s="1475">
        <v>0</v>
      </c>
      <c r="R133" s="1475">
        <v>0</v>
      </c>
      <c r="S133" s="1475">
        <v>0</v>
      </c>
      <c r="T133" s="1475">
        <v>0</v>
      </c>
      <c r="U133" s="1475">
        <v>0</v>
      </c>
      <c r="V133" s="1475">
        <v>0</v>
      </c>
      <c r="W133" s="1475">
        <v>0</v>
      </c>
      <c r="X133" s="1477">
        <v>0</v>
      </c>
      <c r="Y133" s="256">
        <f t="shared" ca="1" si="43"/>
        <v>181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178</v>
      </c>
      <c r="C134" s="256">
        <f t="shared" ca="1" si="45"/>
        <v>178</v>
      </c>
      <c r="E134" s="1474">
        <v>7</v>
      </c>
      <c r="F134" s="1475" t="s">
        <v>597</v>
      </c>
      <c r="G134" s="1475" t="s">
        <v>770</v>
      </c>
      <c r="H134" s="1483">
        <v>27.33</v>
      </c>
      <c r="I134" s="1475">
        <v>7</v>
      </c>
      <c r="J134" s="1475">
        <v>5</v>
      </c>
      <c r="K134" s="1475">
        <v>0</v>
      </c>
      <c r="L134" s="1475">
        <v>1</v>
      </c>
      <c r="M134" s="1475">
        <v>1</v>
      </c>
      <c r="N134" s="1475">
        <v>0</v>
      </c>
      <c r="O134" s="1475">
        <v>4</v>
      </c>
      <c r="P134" s="1475">
        <v>121</v>
      </c>
      <c r="Q134" s="1475">
        <v>60</v>
      </c>
      <c r="R134" s="1475">
        <v>0</v>
      </c>
      <c r="S134" s="1475">
        <v>0</v>
      </c>
      <c r="T134" s="1475">
        <v>26</v>
      </c>
      <c r="U134" s="1475">
        <v>12</v>
      </c>
      <c r="V134" s="1475">
        <v>17</v>
      </c>
      <c r="W134" s="1475">
        <v>0</v>
      </c>
      <c r="X134" s="1477">
        <v>0</v>
      </c>
      <c r="Y134" s="256">
        <f t="shared" ca="1" si="43"/>
        <v>178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474">
        <v>8</v>
      </c>
      <c r="F135" s="1475" t="s">
        <v>772</v>
      </c>
      <c r="G135" s="1475" t="s">
        <v>770</v>
      </c>
      <c r="H135" s="1483">
        <v>24.62</v>
      </c>
      <c r="I135" s="1475">
        <v>6</v>
      </c>
      <c r="J135" s="1475">
        <v>1</v>
      </c>
      <c r="K135" s="1475">
        <v>3</v>
      </c>
      <c r="L135" s="1475">
        <v>2</v>
      </c>
      <c r="M135" s="1475">
        <v>1</v>
      </c>
      <c r="N135" s="1475">
        <v>40</v>
      </c>
      <c r="O135" s="1475">
        <v>0</v>
      </c>
      <c r="P135" s="1475">
        <v>20</v>
      </c>
      <c r="Q135" s="1475">
        <v>16</v>
      </c>
      <c r="R135" s="1475">
        <v>116</v>
      </c>
      <c r="S135" s="1475">
        <v>0</v>
      </c>
      <c r="T135" s="1475">
        <v>0</v>
      </c>
      <c r="U135" s="1475">
        <v>21</v>
      </c>
      <c r="V135" s="1475">
        <v>27</v>
      </c>
      <c r="W135" s="1475">
        <v>15</v>
      </c>
      <c r="X135" s="1477">
        <v>0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474">
        <v>9</v>
      </c>
      <c r="F136" s="1475" t="s">
        <v>1</v>
      </c>
      <c r="G136" s="1475"/>
      <c r="H136" s="1483"/>
      <c r="I136" s="1475">
        <v>0</v>
      </c>
      <c r="J136" s="1475">
        <v>0</v>
      </c>
      <c r="K136" s="1475">
        <v>0</v>
      </c>
      <c r="L136" s="1475">
        <v>0</v>
      </c>
      <c r="M136" s="1475">
        <v>0</v>
      </c>
      <c r="N136" s="1475">
        <v>0</v>
      </c>
      <c r="O136" s="1475">
        <v>0</v>
      </c>
      <c r="P136" s="1475">
        <v>0</v>
      </c>
      <c r="Q136" s="1475">
        <v>0</v>
      </c>
      <c r="R136" s="1475">
        <v>0</v>
      </c>
      <c r="S136" s="1475">
        <v>0</v>
      </c>
      <c r="T136" s="1475">
        <v>0</v>
      </c>
      <c r="U136" s="1475">
        <v>0</v>
      </c>
      <c r="V136" s="1475">
        <v>0</v>
      </c>
      <c r="W136" s="1475">
        <v>0</v>
      </c>
      <c r="X136" s="147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478">
        <v>10</v>
      </c>
      <c r="F137" s="1479" t="s">
        <v>1</v>
      </c>
      <c r="G137" s="1479"/>
      <c r="H137" s="1484"/>
      <c r="I137" s="1479">
        <v>0</v>
      </c>
      <c r="J137" s="1479">
        <v>0</v>
      </c>
      <c r="K137" s="1479">
        <v>0</v>
      </c>
      <c r="L137" s="1479">
        <v>0</v>
      </c>
      <c r="M137" s="1479">
        <v>0</v>
      </c>
      <c r="N137" s="1479">
        <v>0</v>
      </c>
      <c r="O137" s="1479">
        <v>0</v>
      </c>
      <c r="P137" s="1479">
        <v>0</v>
      </c>
      <c r="Q137" s="1479">
        <v>0</v>
      </c>
      <c r="R137" s="1479">
        <v>0</v>
      </c>
      <c r="S137" s="1479">
        <v>0</v>
      </c>
      <c r="T137" s="1479">
        <v>0</v>
      </c>
      <c r="U137" s="1479">
        <v>0</v>
      </c>
      <c r="V137" s="1479">
        <v>0</v>
      </c>
      <c r="W137" s="1479">
        <v>0</v>
      </c>
      <c r="X137" s="148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513" t="s">
        <v>749</v>
      </c>
      <c r="F142" s="1514" t="s">
        <v>750</v>
      </c>
      <c r="G142" s="1514" t="s">
        <v>751</v>
      </c>
      <c r="H142" s="1514" t="s">
        <v>752</v>
      </c>
      <c r="I142" s="1514" t="s">
        <v>753</v>
      </c>
      <c r="J142" s="1514" t="s">
        <v>754</v>
      </c>
      <c r="K142" s="1514" t="s">
        <v>755</v>
      </c>
      <c r="L142" s="1514"/>
      <c r="M142" s="1514"/>
      <c r="N142" s="1514"/>
      <c r="O142" s="1514"/>
      <c r="P142" s="1514"/>
      <c r="Q142" s="1514"/>
      <c r="R142" s="1514"/>
      <c r="S142" s="1514"/>
      <c r="T142" s="1514"/>
      <c r="U142" s="1514"/>
      <c r="V142" s="1514"/>
      <c r="W142" s="1514"/>
      <c r="X142" s="15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23">
        <v>9</v>
      </c>
      <c r="F143" s="1524">
        <v>4</v>
      </c>
      <c r="G143" s="1517">
        <v>9</v>
      </c>
      <c r="H143" s="1517">
        <v>3</v>
      </c>
      <c r="I143" s="1518">
        <v>23</v>
      </c>
      <c r="J143" s="1518">
        <v>16</v>
      </c>
      <c r="K143" s="1517">
        <v>76</v>
      </c>
      <c r="L143" s="1517"/>
      <c r="M143" s="1517"/>
      <c r="N143" s="1517"/>
      <c r="O143" s="1517"/>
      <c r="P143" s="1517"/>
      <c r="Q143" s="1517"/>
      <c r="R143" s="1517"/>
      <c r="S143" s="1517"/>
      <c r="T143" s="1517"/>
      <c r="U143" s="1517"/>
      <c r="V143" s="1517"/>
      <c r="W143" s="1517"/>
      <c r="X143" s="1519"/>
      <c r="AA143" s="256">
        <f>IF(E143=D140,0,1)</f>
        <v>0</v>
      </c>
    </row>
    <row r="144" spans="2:28" x14ac:dyDescent="0.25">
      <c r="E144" s="1516" t="s">
        <v>581</v>
      </c>
      <c r="F144" s="1517" t="s">
        <v>63</v>
      </c>
      <c r="G144" s="1517" t="s">
        <v>756</v>
      </c>
      <c r="H144" s="1517" t="s">
        <v>757</v>
      </c>
      <c r="I144" s="1518" t="s">
        <v>66</v>
      </c>
      <c r="J144" s="1518" t="s">
        <v>67</v>
      </c>
      <c r="K144" s="1517" t="s">
        <v>68</v>
      </c>
      <c r="L144" s="1517" t="s">
        <v>69</v>
      </c>
      <c r="M144" s="1517" t="s">
        <v>22</v>
      </c>
      <c r="N144" s="1517" t="s">
        <v>758</v>
      </c>
      <c r="O144" s="1517" t="s">
        <v>759</v>
      </c>
      <c r="P144" s="1517" t="s">
        <v>760</v>
      </c>
      <c r="Q144" s="1517" t="s">
        <v>761</v>
      </c>
      <c r="R144" s="1517" t="s">
        <v>762</v>
      </c>
      <c r="S144" s="1517" t="s">
        <v>763</v>
      </c>
      <c r="T144" s="1517" t="s">
        <v>764</v>
      </c>
      <c r="U144" s="1517" t="s">
        <v>765</v>
      </c>
      <c r="V144" s="1517" t="s">
        <v>766</v>
      </c>
      <c r="W144" s="1517" t="s">
        <v>767</v>
      </c>
      <c r="X144" s="1519" t="s">
        <v>768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516">
        <v>1</v>
      </c>
      <c r="F145" s="1517" t="s">
        <v>606</v>
      </c>
      <c r="G145" s="1517" t="s">
        <v>770</v>
      </c>
      <c r="H145" s="1525">
        <v>25.83</v>
      </c>
      <c r="I145" s="1517">
        <v>5</v>
      </c>
      <c r="J145" s="1517">
        <v>3</v>
      </c>
      <c r="K145" s="1517">
        <v>0</v>
      </c>
      <c r="L145" s="1517">
        <v>1</v>
      </c>
      <c r="M145" s="1517">
        <v>1</v>
      </c>
      <c r="N145" s="1517">
        <v>0</v>
      </c>
      <c r="O145" s="1517">
        <v>40</v>
      </c>
      <c r="P145" s="1517">
        <v>40</v>
      </c>
      <c r="Q145" s="1517">
        <v>0</v>
      </c>
      <c r="R145" s="1517">
        <v>40</v>
      </c>
      <c r="S145" s="1517">
        <v>0</v>
      </c>
      <c r="T145" s="1517">
        <v>21</v>
      </c>
      <c r="U145" s="1517">
        <v>13</v>
      </c>
      <c r="V145" s="1517">
        <v>0</v>
      </c>
      <c r="W145" s="1517">
        <v>19</v>
      </c>
      <c r="X145" s="1519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1516">
        <v>2</v>
      </c>
      <c r="F146" s="1517" t="s">
        <v>787</v>
      </c>
      <c r="G146" s="1517" t="s">
        <v>770</v>
      </c>
      <c r="H146" s="1525">
        <v>21.15</v>
      </c>
      <c r="I146" s="1517">
        <v>4</v>
      </c>
      <c r="J146" s="1517">
        <v>0</v>
      </c>
      <c r="K146" s="1517">
        <v>0</v>
      </c>
      <c r="L146" s="1517">
        <v>2</v>
      </c>
      <c r="M146" s="1517">
        <v>1</v>
      </c>
      <c r="N146" s="1517">
        <v>61</v>
      </c>
      <c r="O146" s="1517">
        <v>87</v>
      </c>
      <c r="P146" s="1517">
        <v>0</v>
      </c>
      <c r="Q146" s="1517">
        <v>71</v>
      </c>
      <c r="R146" s="1517">
        <v>96</v>
      </c>
      <c r="S146" s="1517">
        <v>0</v>
      </c>
      <c r="T146" s="1517">
        <v>23</v>
      </c>
      <c r="U146" s="1517">
        <v>0</v>
      </c>
      <c r="V146" s="1517">
        <v>24</v>
      </c>
      <c r="W146" s="1517">
        <v>20</v>
      </c>
      <c r="X146" s="1519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211</v>
      </c>
      <c r="C147" s="256">
        <f t="shared" ca="1" si="51"/>
        <v>211</v>
      </c>
      <c r="E147" s="1516">
        <v>3</v>
      </c>
      <c r="F147" s="1517" t="s">
        <v>786</v>
      </c>
      <c r="G147" s="1517" t="s">
        <v>769</v>
      </c>
      <c r="H147" s="1525">
        <v>19.489999999999998</v>
      </c>
      <c r="I147" s="1517">
        <v>4</v>
      </c>
      <c r="J147" s="1517">
        <v>2</v>
      </c>
      <c r="K147" s="1517">
        <v>0</v>
      </c>
      <c r="L147" s="1517">
        <v>0</v>
      </c>
      <c r="M147" s="1517">
        <v>1</v>
      </c>
      <c r="N147" s="1517">
        <v>0</v>
      </c>
      <c r="O147" s="1517">
        <v>0</v>
      </c>
      <c r="P147" s="1517">
        <v>40</v>
      </c>
      <c r="Q147" s="1517">
        <v>0</v>
      </c>
      <c r="R147" s="1517">
        <v>0</v>
      </c>
      <c r="S147" s="1517">
        <v>0</v>
      </c>
      <c r="T147" s="1517">
        <v>0</v>
      </c>
      <c r="U147" s="1517">
        <v>21</v>
      </c>
      <c r="V147" s="1517">
        <v>0</v>
      </c>
      <c r="W147" s="1517">
        <v>0</v>
      </c>
      <c r="X147" s="1519">
        <v>0</v>
      </c>
      <c r="Y147" s="256">
        <f t="shared" ca="1" si="49"/>
        <v>211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516">
        <v>4</v>
      </c>
      <c r="F148" s="1517" t="s">
        <v>604</v>
      </c>
      <c r="G148" s="1517" t="s">
        <v>770</v>
      </c>
      <c r="H148" s="1525">
        <v>23.17</v>
      </c>
      <c r="I148" s="1517">
        <v>8</v>
      </c>
      <c r="J148" s="1517">
        <v>1</v>
      </c>
      <c r="K148" s="1517">
        <v>1</v>
      </c>
      <c r="L148" s="1517">
        <v>1</v>
      </c>
      <c r="M148" s="1517">
        <v>1</v>
      </c>
      <c r="N148" s="1517">
        <v>0</v>
      </c>
      <c r="O148" s="1517">
        <v>0</v>
      </c>
      <c r="P148" s="1517">
        <v>86</v>
      </c>
      <c r="Q148" s="1517">
        <v>36</v>
      </c>
      <c r="R148" s="1517">
        <v>0</v>
      </c>
      <c r="S148" s="1517">
        <v>36</v>
      </c>
      <c r="T148" s="1517">
        <v>0</v>
      </c>
      <c r="U148" s="1517">
        <v>18</v>
      </c>
      <c r="V148" s="1517">
        <v>22</v>
      </c>
      <c r="W148" s="1517">
        <v>0</v>
      </c>
      <c r="X148" s="1519">
        <v>22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1516">
        <v>5</v>
      </c>
      <c r="F149" s="1517" t="s">
        <v>601</v>
      </c>
      <c r="G149" s="1517" t="s">
        <v>769</v>
      </c>
      <c r="H149" s="1525">
        <v>22.05</v>
      </c>
      <c r="I149" s="1517">
        <v>2</v>
      </c>
      <c r="J149" s="1517">
        <v>2</v>
      </c>
      <c r="K149" s="1517">
        <v>1</v>
      </c>
      <c r="L149" s="1517">
        <v>1</v>
      </c>
      <c r="M149" s="1517">
        <v>1</v>
      </c>
      <c r="N149" s="1517">
        <v>44</v>
      </c>
      <c r="O149" s="1517">
        <v>0</v>
      </c>
      <c r="P149" s="1517">
        <v>0</v>
      </c>
      <c r="Q149" s="1517">
        <v>56</v>
      </c>
      <c r="R149" s="1517">
        <v>0</v>
      </c>
      <c r="S149" s="1517">
        <v>0</v>
      </c>
      <c r="T149" s="1517">
        <v>0</v>
      </c>
      <c r="U149" s="1517">
        <v>0</v>
      </c>
      <c r="V149" s="1517">
        <v>20</v>
      </c>
      <c r="W149" s="1517">
        <v>0</v>
      </c>
      <c r="X149" s="1519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516">
        <v>6</v>
      </c>
      <c r="F150" s="1517" t="s">
        <v>605</v>
      </c>
      <c r="G150" s="1517" t="s">
        <v>770</v>
      </c>
      <c r="H150" s="1525">
        <v>21.13</v>
      </c>
      <c r="I150" s="1517">
        <v>5</v>
      </c>
      <c r="J150" s="1517">
        <v>1</v>
      </c>
      <c r="K150" s="1517">
        <v>0</v>
      </c>
      <c r="L150" s="1517">
        <v>1</v>
      </c>
      <c r="M150" s="1517">
        <v>1</v>
      </c>
      <c r="N150" s="1517">
        <v>0</v>
      </c>
      <c r="O150" s="1517">
        <v>40</v>
      </c>
      <c r="P150" s="1517">
        <v>0</v>
      </c>
      <c r="Q150" s="1517">
        <v>4</v>
      </c>
      <c r="R150" s="1517">
        <v>71</v>
      </c>
      <c r="S150" s="1517">
        <v>0</v>
      </c>
      <c r="T150" s="1517">
        <v>17</v>
      </c>
      <c r="U150" s="1517">
        <v>0</v>
      </c>
      <c r="V150" s="1517">
        <v>28</v>
      </c>
      <c r="W150" s="1517">
        <v>20</v>
      </c>
      <c r="X150" s="1519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516">
        <v>7</v>
      </c>
      <c r="F151" s="1517" t="s">
        <v>582</v>
      </c>
      <c r="G151" s="1517" t="s">
        <v>770</v>
      </c>
      <c r="H151" s="1525">
        <v>22.83</v>
      </c>
      <c r="I151" s="1517">
        <v>7</v>
      </c>
      <c r="J151" s="1517">
        <v>1</v>
      </c>
      <c r="K151" s="1517">
        <v>0</v>
      </c>
      <c r="L151" s="1517">
        <v>2</v>
      </c>
      <c r="M151" s="1517">
        <v>1</v>
      </c>
      <c r="N151" s="1517">
        <v>20</v>
      </c>
      <c r="O151" s="1517">
        <v>64</v>
      </c>
      <c r="P151" s="1517">
        <v>20</v>
      </c>
      <c r="Q151" s="1517">
        <v>0</v>
      </c>
      <c r="R151" s="1517">
        <v>0</v>
      </c>
      <c r="S151" s="1517">
        <v>20</v>
      </c>
      <c r="T151" s="1517">
        <v>18</v>
      </c>
      <c r="U151" s="1517">
        <v>23</v>
      </c>
      <c r="V151" s="1517">
        <v>0</v>
      </c>
      <c r="W151" s="1517">
        <v>0</v>
      </c>
      <c r="X151" s="1519">
        <v>23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516">
        <v>8</v>
      </c>
      <c r="F152" s="1517" t="s">
        <v>632</v>
      </c>
      <c r="G152" s="1517" t="s">
        <v>770</v>
      </c>
      <c r="H152" s="1525">
        <v>24.59</v>
      </c>
      <c r="I152" s="1517">
        <v>11</v>
      </c>
      <c r="J152" s="1517">
        <v>2</v>
      </c>
      <c r="K152" s="1517">
        <v>0</v>
      </c>
      <c r="L152" s="1517">
        <v>1</v>
      </c>
      <c r="M152" s="1517">
        <v>1</v>
      </c>
      <c r="N152" s="1517">
        <v>0</v>
      </c>
      <c r="O152" s="1517">
        <v>16</v>
      </c>
      <c r="P152" s="1517">
        <v>0</v>
      </c>
      <c r="Q152" s="1517">
        <v>0</v>
      </c>
      <c r="R152" s="1517">
        <v>32</v>
      </c>
      <c r="S152" s="1517">
        <v>32</v>
      </c>
      <c r="T152" s="1517">
        <v>24</v>
      </c>
      <c r="U152" s="1517">
        <v>0</v>
      </c>
      <c r="V152" s="1517">
        <v>0</v>
      </c>
      <c r="W152" s="1517">
        <v>16</v>
      </c>
      <c r="X152" s="1519">
        <v>21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13</v>
      </c>
      <c r="E153" s="1516">
        <v>9</v>
      </c>
      <c r="F153" s="1517" t="s">
        <v>810</v>
      </c>
      <c r="G153" s="1517"/>
      <c r="H153" s="1525"/>
      <c r="I153" s="1517">
        <v>0</v>
      </c>
      <c r="J153" s="1517">
        <v>0</v>
      </c>
      <c r="K153" s="1517">
        <v>0</v>
      </c>
      <c r="L153" s="1517">
        <v>0</v>
      </c>
      <c r="M153" s="1517">
        <v>0</v>
      </c>
      <c r="N153" s="1517">
        <v>0</v>
      </c>
      <c r="O153" s="1517">
        <v>0</v>
      </c>
      <c r="P153" s="1517">
        <v>0</v>
      </c>
      <c r="Q153" s="1517">
        <v>0</v>
      </c>
      <c r="R153" s="1517">
        <v>0</v>
      </c>
      <c r="S153" s="1517">
        <v>0</v>
      </c>
      <c r="T153" s="1517">
        <v>0</v>
      </c>
      <c r="U153" s="1517">
        <v>0</v>
      </c>
      <c r="V153" s="1517">
        <v>0</v>
      </c>
      <c r="W153" s="1517">
        <v>0</v>
      </c>
      <c r="X153" s="1519">
        <v>0</v>
      </c>
      <c r="Y153" s="256">
        <f t="shared" ca="1" si="49"/>
        <v>13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520">
        <v>10</v>
      </c>
      <c r="F154" s="1521" t="s">
        <v>1</v>
      </c>
      <c r="G154" s="1521"/>
      <c r="H154" s="1526"/>
      <c r="I154" s="1521">
        <v>0</v>
      </c>
      <c r="J154" s="1521">
        <v>0</v>
      </c>
      <c r="K154" s="1521">
        <v>0</v>
      </c>
      <c r="L154" s="1521">
        <v>0</v>
      </c>
      <c r="M154" s="1521">
        <v>0</v>
      </c>
      <c r="N154" s="1521">
        <v>0</v>
      </c>
      <c r="O154" s="1521">
        <v>0</v>
      </c>
      <c r="P154" s="1521">
        <v>0</v>
      </c>
      <c r="Q154" s="1521">
        <v>0</v>
      </c>
      <c r="R154" s="1521">
        <v>0</v>
      </c>
      <c r="S154" s="1521">
        <v>0</v>
      </c>
      <c r="T154" s="1521">
        <v>0</v>
      </c>
      <c r="U154" s="1521">
        <v>0</v>
      </c>
      <c r="V154" s="1521">
        <v>0</v>
      </c>
      <c r="W154" s="1521">
        <v>0</v>
      </c>
      <c r="X154" s="152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 t="s">
        <v>749</v>
      </c>
      <c r="F159" s="351" t="s">
        <v>750</v>
      </c>
      <c r="G159" s="351" t="s">
        <v>751</v>
      </c>
      <c r="H159" s="351" t="s">
        <v>752</v>
      </c>
      <c r="I159" s="351" t="s">
        <v>753</v>
      </c>
      <c r="J159" s="351" t="s">
        <v>754</v>
      </c>
      <c r="K159" s="351" t="s">
        <v>755</v>
      </c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360">
        <v>10</v>
      </c>
      <c r="F160" s="361">
        <v>7</v>
      </c>
      <c r="G160" s="354">
        <v>8</v>
      </c>
      <c r="H160" s="354">
        <v>4</v>
      </c>
      <c r="I160" s="355">
        <v>22</v>
      </c>
      <c r="J160" s="355">
        <v>13</v>
      </c>
      <c r="K160" s="354">
        <v>69</v>
      </c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0</v>
      </c>
    </row>
    <row r="161" spans="2:28" x14ac:dyDescent="0.25">
      <c r="E161" s="353" t="s">
        <v>581</v>
      </c>
      <c r="F161" s="354" t="s">
        <v>63</v>
      </c>
      <c r="G161" s="354" t="s">
        <v>756</v>
      </c>
      <c r="H161" s="354" t="s">
        <v>757</v>
      </c>
      <c r="I161" s="355" t="s">
        <v>66</v>
      </c>
      <c r="J161" s="355" t="s">
        <v>67</v>
      </c>
      <c r="K161" s="354" t="s">
        <v>68</v>
      </c>
      <c r="L161" s="354" t="s">
        <v>69</v>
      </c>
      <c r="M161" s="354" t="s">
        <v>22</v>
      </c>
      <c r="N161" s="354" t="s">
        <v>758</v>
      </c>
      <c r="O161" s="354" t="s">
        <v>759</v>
      </c>
      <c r="P161" s="354" t="s">
        <v>760</v>
      </c>
      <c r="Q161" s="354" t="s">
        <v>761</v>
      </c>
      <c r="R161" s="354" t="s">
        <v>762</v>
      </c>
      <c r="S161" s="354" t="s">
        <v>763</v>
      </c>
      <c r="T161" s="354" t="s">
        <v>764</v>
      </c>
      <c r="U161" s="354" t="s">
        <v>765</v>
      </c>
      <c r="V161" s="354" t="s">
        <v>766</v>
      </c>
      <c r="W161" s="354" t="s">
        <v>767</v>
      </c>
      <c r="X161" s="356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353">
        <v>1</v>
      </c>
      <c r="F162" s="354" t="s">
        <v>613</v>
      </c>
      <c r="G162" s="354" t="s">
        <v>770</v>
      </c>
      <c r="H162" s="362">
        <v>19.52</v>
      </c>
      <c r="I162" s="354">
        <v>2</v>
      </c>
      <c r="J162" s="354">
        <v>3</v>
      </c>
      <c r="K162" s="354">
        <v>0</v>
      </c>
      <c r="L162" s="354">
        <v>1</v>
      </c>
      <c r="M162" s="354">
        <v>1</v>
      </c>
      <c r="N162" s="354">
        <v>0</v>
      </c>
      <c r="O162" s="354">
        <v>5</v>
      </c>
      <c r="P162" s="354">
        <v>10</v>
      </c>
      <c r="Q162" s="354">
        <v>16</v>
      </c>
      <c r="R162" s="354">
        <v>0</v>
      </c>
      <c r="S162" s="354">
        <v>0</v>
      </c>
      <c r="T162" s="354">
        <v>26</v>
      </c>
      <c r="U162" s="354">
        <v>21</v>
      </c>
      <c r="V162" s="354">
        <v>30</v>
      </c>
      <c r="W162" s="354">
        <v>0</v>
      </c>
      <c r="X162" s="356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353">
        <v>2</v>
      </c>
      <c r="F163" s="354" t="s">
        <v>614</v>
      </c>
      <c r="G163" s="354" t="s">
        <v>769</v>
      </c>
      <c r="H163" s="362">
        <v>22.28</v>
      </c>
      <c r="I163" s="354">
        <v>2</v>
      </c>
      <c r="J163" s="354">
        <v>2</v>
      </c>
      <c r="K163" s="354">
        <v>0</v>
      </c>
      <c r="L163" s="354">
        <v>0</v>
      </c>
      <c r="M163" s="354">
        <v>1</v>
      </c>
      <c r="N163" s="354">
        <v>0</v>
      </c>
      <c r="O163" s="354">
        <v>0</v>
      </c>
      <c r="P163" s="354">
        <v>0</v>
      </c>
      <c r="Q163" s="354">
        <v>0</v>
      </c>
      <c r="R163" s="354">
        <v>0</v>
      </c>
      <c r="S163" s="354">
        <v>0</v>
      </c>
      <c r="T163" s="354">
        <v>0</v>
      </c>
      <c r="U163" s="354">
        <v>0</v>
      </c>
      <c r="V163" s="354">
        <v>0</v>
      </c>
      <c r="W163" s="354">
        <v>0</v>
      </c>
      <c r="X163" s="356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353">
        <v>3</v>
      </c>
      <c r="F164" s="354" t="s">
        <v>635</v>
      </c>
      <c r="G164" s="354" t="s">
        <v>770</v>
      </c>
      <c r="H164" s="362">
        <v>24.89</v>
      </c>
      <c r="I164" s="354">
        <v>6</v>
      </c>
      <c r="J164" s="354">
        <v>1</v>
      </c>
      <c r="K164" s="354">
        <v>0</v>
      </c>
      <c r="L164" s="354">
        <v>2</v>
      </c>
      <c r="M164" s="354">
        <v>1</v>
      </c>
      <c r="N164" s="354">
        <v>56</v>
      </c>
      <c r="O164" s="354">
        <v>0</v>
      </c>
      <c r="P164" s="354">
        <v>8</v>
      </c>
      <c r="Q164" s="354">
        <v>0</v>
      </c>
      <c r="R164" s="354">
        <v>106</v>
      </c>
      <c r="S164" s="354">
        <v>36</v>
      </c>
      <c r="T164" s="354">
        <v>0</v>
      </c>
      <c r="U164" s="354">
        <v>23</v>
      </c>
      <c r="V164" s="354">
        <v>0</v>
      </c>
      <c r="W164" s="354">
        <v>15</v>
      </c>
      <c r="X164" s="356">
        <v>16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353">
        <v>4</v>
      </c>
      <c r="F165" s="354" t="s">
        <v>640</v>
      </c>
      <c r="G165" s="354" t="s">
        <v>770</v>
      </c>
      <c r="H165" s="362">
        <v>24.24</v>
      </c>
      <c r="I165" s="354">
        <v>8</v>
      </c>
      <c r="J165" s="354">
        <v>1</v>
      </c>
      <c r="K165" s="354">
        <v>0</v>
      </c>
      <c r="L165" s="354">
        <v>1</v>
      </c>
      <c r="M165" s="354">
        <v>1</v>
      </c>
      <c r="N165" s="354">
        <v>0</v>
      </c>
      <c r="O165" s="354">
        <v>16</v>
      </c>
      <c r="P165" s="354">
        <v>40</v>
      </c>
      <c r="Q165" s="354">
        <v>38</v>
      </c>
      <c r="R165" s="354">
        <v>0</v>
      </c>
      <c r="S165" s="354">
        <v>0</v>
      </c>
      <c r="T165" s="354">
        <v>19</v>
      </c>
      <c r="U165" s="354">
        <v>19</v>
      </c>
      <c r="V165" s="354">
        <v>24</v>
      </c>
      <c r="W165" s="354">
        <v>0</v>
      </c>
      <c r="X165" s="356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353">
        <v>5</v>
      </c>
      <c r="F166" s="354" t="s">
        <v>628</v>
      </c>
      <c r="G166" s="354" t="s">
        <v>770</v>
      </c>
      <c r="H166" s="362">
        <v>21.65</v>
      </c>
      <c r="I166" s="354">
        <v>7</v>
      </c>
      <c r="J166" s="354">
        <v>1</v>
      </c>
      <c r="K166" s="354">
        <v>0</v>
      </c>
      <c r="L166" s="354">
        <v>1</v>
      </c>
      <c r="M166" s="354">
        <v>1</v>
      </c>
      <c r="N166" s="354">
        <v>0</v>
      </c>
      <c r="O166" s="354">
        <v>0</v>
      </c>
      <c r="P166" s="354">
        <v>32</v>
      </c>
      <c r="Q166" s="354">
        <v>44</v>
      </c>
      <c r="R166" s="354">
        <v>0</v>
      </c>
      <c r="S166" s="354">
        <v>8</v>
      </c>
      <c r="T166" s="354">
        <v>0</v>
      </c>
      <c r="U166" s="354">
        <v>22</v>
      </c>
      <c r="V166" s="354">
        <v>18</v>
      </c>
      <c r="W166" s="354">
        <v>0</v>
      </c>
      <c r="X166" s="356">
        <v>23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353">
        <v>6</v>
      </c>
      <c r="F167" s="354" t="s">
        <v>774</v>
      </c>
      <c r="G167" s="354" t="s">
        <v>769</v>
      </c>
      <c r="H167" s="362">
        <v>26.99</v>
      </c>
      <c r="I167" s="354">
        <v>1</v>
      </c>
      <c r="J167" s="354">
        <v>4</v>
      </c>
      <c r="K167" s="354">
        <v>1</v>
      </c>
      <c r="L167" s="354">
        <v>0</v>
      </c>
      <c r="M167" s="354">
        <v>1</v>
      </c>
      <c r="N167" s="354">
        <v>0</v>
      </c>
      <c r="O167" s="354">
        <v>5</v>
      </c>
      <c r="P167" s="354">
        <v>0</v>
      </c>
      <c r="Q167" s="354">
        <v>0</v>
      </c>
      <c r="R167" s="354">
        <v>32</v>
      </c>
      <c r="S167" s="354">
        <v>0</v>
      </c>
      <c r="T167" s="354">
        <v>17</v>
      </c>
      <c r="U167" s="354">
        <v>0</v>
      </c>
      <c r="V167" s="354">
        <v>0</v>
      </c>
      <c r="W167" s="354">
        <v>17</v>
      </c>
      <c r="X167" s="356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353">
        <v>7</v>
      </c>
      <c r="F168" s="354" t="s">
        <v>615</v>
      </c>
      <c r="G168" s="354" t="s">
        <v>770</v>
      </c>
      <c r="H168" s="362">
        <v>19.78</v>
      </c>
      <c r="I168" s="354">
        <v>2</v>
      </c>
      <c r="J168" s="354">
        <v>1</v>
      </c>
      <c r="K168" s="354">
        <v>1</v>
      </c>
      <c r="L168" s="354">
        <v>2</v>
      </c>
      <c r="M168" s="354">
        <v>1</v>
      </c>
      <c r="N168" s="354">
        <v>10</v>
      </c>
      <c r="O168" s="354">
        <v>20</v>
      </c>
      <c r="P168" s="354">
        <v>40</v>
      </c>
      <c r="Q168" s="354">
        <v>10</v>
      </c>
      <c r="R168" s="354">
        <v>0</v>
      </c>
      <c r="S168" s="354">
        <v>0</v>
      </c>
      <c r="T168" s="354">
        <v>25</v>
      </c>
      <c r="U168" s="354">
        <v>18</v>
      </c>
      <c r="V168" s="354">
        <v>33</v>
      </c>
      <c r="W168" s="354">
        <v>0</v>
      </c>
      <c r="X168" s="356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353">
        <v>8</v>
      </c>
      <c r="F169" s="354" t="s">
        <v>712</v>
      </c>
      <c r="G169" s="354" t="s">
        <v>770</v>
      </c>
      <c r="H169" s="362">
        <v>24.35</v>
      </c>
      <c r="I169" s="354">
        <v>7</v>
      </c>
      <c r="J169" s="354">
        <v>1</v>
      </c>
      <c r="K169" s="354">
        <v>0</v>
      </c>
      <c r="L169" s="354">
        <v>1</v>
      </c>
      <c r="M169" s="354">
        <v>1</v>
      </c>
      <c r="N169" s="354">
        <v>0</v>
      </c>
      <c r="O169" s="354">
        <v>0</v>
      </c>
      <c r="P169" s="354">
        <v>20</v>
      </c>
      <c r="Q169" s="354">
        <v>72</v>
      </c>
      <c r="R169" s="354">
        <v>20</v>
      </c>
      <c r="S169" s="354">
        <v>0</v>
      </c>
      <c r="T169" s="354">
        <v>0</v>
      </c>
      <c r="U169" s="354">
        <v>18</v>
      </c>
      <c r="V169" s="354">
        <v>24</v>
      </c>
      <c r="W169" s="354">
        <v>19</v>
      </c>
      <c r="X169" s="356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353">
        <v>9</v>
      </c>
      <c r="F170" s="354" t="s">
        <v>1</v>
      </c>
      <c r="G170" s="354"/>
      <c r="H170" s="362"/>
      <c r="I170" s="354">
        <v>0</v>
      </c>
      <c r="J170" s="354">
        <v>0</v>
      </c>
      <c r="K170" s="354">
        <v>0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>
        <v>0</v>
      </c>
      <c r="R170" s="354">
        <v>0</v>
      </c>
      <c r="S170" s="354">
        <v>0</v>
      </c>
      <c r="T170" s="354">
        <v>0</v>
      </c>
      <c r="U170" s="354">
        <v>0</v>
      </c>
      <c r="V170" s="354">
        <v>0</v>
      </c>
      <c r="W170" s="354">
        <v>0</v>
      </c>
      <c r="X170" s="356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357">
        <v>10</v>
      </c>
      <c r="F171" s="358" t="s">
        <v>1</v>
      </c>
      <c r="G171" s="358"/>
      <c r="H171" s="363"/>
      <c r="I171" s="358">
        <v>0</v>
      </c>
      <c r="J171" s="358">
        <v>0</v>
      </c>
      <c r="K171" s="358">
        <v>0</v>
      </c>
      <c r="L171" s="358">
        <v>0</v>
      </c>
      <c r="M171" s="358">
        <v>0</v>
      </c>
      <c r="N171" s="358">
        <v>0</v>
      </c>
      <c r="O171" s="358">
        <v>0</v>
      </c>
      <c r="P171" s="358">
        <v>0</v>
      </c>
      <c r="Q171" s="358">
        <v>0</v>
      </c>
      <c r="R171" s="358">
        <v>0</v>
      </c>
      <c r="S171" s="358">
        <v>0</v>
      </c>
      <c r="T171" s="358">
        <v>0</v>
      </c>
      <c r="U171" s="358">
        <v>0</v>
      </c>
      <c r="V171" s="358">
        <v>0</v>
      </c>
      <c r="W171" s="358">
        <v>0</v>
      </c>
      <c r="X171" s="359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62" zoomScale="75" zoomScaleNormal="75" workbookViewId="0">
      <selection activeCell="AE73" sqref="AE7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4</v>
      </c>
      <c r="G7" s="354">
        <v>7</v>
      </c>
      <c r="H7" s="354">
        <v>5</v>
      </c>
      <c r="I7" s="355">
        <v>22</v>
      </c>
      <c r="J7" s="355">
        <v>14</v>
      </c>
      <c r="K7" s="354">
        <v>65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353">
        <v>1</v>
      </c>
      <c r="F9" s="354" t="s">
        <v>608</v>
      </c>
      <c r="G9" s="354" t="s">
        <v>770</v>
      </c>
      <c r="H9" s="362">
        <v>20.010000000000002</v>
      </c>
      <c r="I9" s="354">
        <v>2</v>
      </c>
      <c r="J9" s="354">
        <v>3</v>
      </c>
      <c r="K9" s="354">
        <v>0</v>
      </c>
      <c r="L9" s="354">
        <v>2</v>
      </c>
      <c r="M9" s="354">
        <v>1</v>
      </c>
      <c r="N9" s="354">
        <v>16</v>
      </c>
      <c r="O9" s="354">
        <v>24</v>
      </c>
      <c r="P9" s="354">
        <v>0</v>
      </c>
      <c r="Q9" s="354">
        <v>8</v>
      </c>
      <c r="R9" s="354">
        <v>0</v>
      </c>
      <c r="S9" s="354">
        <v>94</v>
      </c>
      <c r="T9" s="354">
        <v>25</v>
      </c>
      <c r="U9" s="354">
        <v>0</v>
      </c>
      <c r="V9" s="354">
        <v>23</v>
      </c>
      <c r="W9" s="354">
        <v>0</v>
      </c>
      <c r="X9" s="356">
        <v>21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353">
        <v>2</v>
      </c>
      <c r="F10" s="354" t="s">
        <v>684</v>
      </c>
      <c r="G10" s="354" t="s">
        <v>770</v>
      </c>
      <c r="H10" s="362">
        <v>30.67</v>
      </c>
      <c r="I10" s="354">
        <v>7</v>
      </c>
      <c r="J10" s="354">
        <v>4</v>
      </c>
      <c r="K10" s="354">
        <v>0</v>
      </c>
      <c r="L10" s="354">
        <v>2</v>
      </c>
      <c r="M10" s="354">
        <v>1</v>
      </c>
      <c r="N10" s="354">
        <v>88</v>
      </c>
      <c r="O10" s="354">
        <v>40</v>
      </c>
      <c r="P10" s="354">
        <v>148</v>
      </c>
      <c r="Q10" s="354">
        <v>64</v>
      </c>
      <c r="R10" s="354">
        <v>0</v>
      </c>
      <c r="S10" s="354">
        <v>0</v>
      </c>
      <c r="T10" s="354">
        <v>20</v>
      </c>
      <c r="U10" s="354">
        <v>15</v>
      </c>
      <c r="V10" s="354">
        <v>14</v>
      </c>
      <c r="W10" s="354">
        <v>0</v>
      </c>
      <c r="X10" s="356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353">
        <v>3</v>
      </c>
      <c r="F11" s="354" t="s">
        <v>610</v>
      </c>
      <c r="G11" s="354" t="s">
        <v>770</v>
      </c>
      <c r="H11" s="362">
        <v>25.91</v>
      </c>
      <c r="I11" s="354">
        <v>1</v>
      </c>
      <c r="J11" s="354">
        <v>3</v>
      </c>
      <c r="K11" s="354">
        <v>1</v>
      </c>
      <c r="L11" s="354">
        <v>1</v>
      </c>
      <c r="M11" s="354">
        <v>1</v>
      </c>
      <c r="N11" s="354">
        <v>0</v>
      </c>
      <c r="O11" s="354">
        <v>25</v>
      </c>
      <c r="P11" s="354">
        <v>38</v>
      </c>
      <c r="Q11" s="354">
        <v>28</v>
      </c>
      <c r="R11" s="354">
        <v>0</v>
      </c>
      <c r="S11" s="354">
        <v>0</v>
      </c>
      <c r="T11" s="354">
        <v>23</v>
      </c>
      <c r="U11" s="354">
        <v>14</v>
      </c>
      <c r="V11" s="354">
        <v>21</v>
      </c>
      <c r="W11" s="354">
        <v>0</v>
      </c>
      <c r="X11" s="356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6</v>
      </c>
      <c r="C12" s="256">
        <f t="shared" ca="1" si="3"/>
        <v>6</v>
      </c>
      <c r="E12" s="353">
        <v>4</v>
      </c>
      <c r="F12" s="354" t="s">
        <v>778</v>
      </c>
      <c r="G12" s="354" t="s">
        <v>770</v>
      </c>
      <c r="H12" s="362">
        <v>21.85</v>
      </c>
      <c r="I12" s="354">
        <v>6</v>
      </c>
      <c r="J12" s="354">
        <v>0</v>
      </c>
      <c r="K12" s="354">
        <v>0</v>
      </c>
      <c r="L12" s="354">
        <v>1</v>
      </c>
      <c r="M12" s="354">
        <v>1</v>
      </c>
      <c r="N12" s="354">
        <v>0</v>
      </c>
      <c r="O12" s="354">
        <v>43</v>
      </c>
      <c r="P12" s="354">
        <v>16</v>
      </c>
      <c r="Q12" s="354">
        <v>0</v>
      </c>
      <c r="R12" s="354">
        <v>46</v>
      </c>
      <c r="S12" s="354">
        <v>0</v>
      </c>
      <c r="T12" s="354">
        <v>23</v>
      </c>
      <c r="U12" s="354">
        <v>24</v>
      </c>
      <c r="V12" s="354">
        <v>0</v>
      </c>
      <c r="W12" s="354">
        <v>20</v>
      </c>
      <c r="X12" s="356">
        <v>0</v>
      </c>
      <c r="Y12" s="256">
        <f t="shared" ca="1" si="1"/>
        <v>6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353">
        <v>5</v>
      </c>
      <c r="F13" s="354" t="s">
        <v>661</v>
      </c>
      <c r="G13" s="354" t="s">
        <v>770</v>
      </c>
      <c r="H13" s="362">
        <v>22.1</v>
      </c>
      <c r="I13" s="354">
        <v>4</v>
      </c>
      <c r="J13" s="354">
        <v>1</v>
      </c>
      <c r="K13" s="354">
        <v>0</v>
      </c>
      <c r="L13" s="354">
        <v>1</v>
      </c>
      <c r="M13" s="354">
        <v>1</v>
      </c>
      <c r="N13" s="354">
        <v>0</v>
      </c>
      <c r="O13" s="354">
        <v>12</v>
      </c>
      <c r="P13" s="354">
        <v>32</v>
      </c>
      <c r="Q13" s="354">
        <v>25</v>
      </c>
      <c r="R13" s="354">
        <v>0</v>
      </c>
      <c r="S13" s="354">
        <v>0</v>
      </c>
      <c r="T13" s="354">
        <v>16</v>
      </c>
      <c r="U13" s="354">
        <v>25</v>
      </c>
      <c r="V13" s="354">
        <v>27</v>
      </c>
      <c r="W13" s="354">
        <v>0</v>
      </c>
      <c r="X13" s="356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353">
        <v>6</v>
      </c>
      <c r="F14" s="354" t="s">
        <v>657</v>
      </c>
      <c r="G14" s="354" t="s">
        <v>769</v>
      </c>
      <c r="H14" s="362">
        <v>20.399999999999999</v>
      </c>
      <c r="I14" s="354">
        <v>5</v>
      </c>
      <c r="J14" s="354">
        <v>0</v>
      </c>
      <c r="K14" s="354">
        <v>0</v>
      </c>
      <c r="L14" s="354">
        <v>0</v>
      </c>
      <c r="M14" s="354">
        <v>1</v>
      </c>
      <c r="N14" s="354">
        <v>0</v>
      </c>
      <c r="O14" s="354">
        <v>0</v>
      </c>
      <c r="P14" s="354">
        <v>6</v>
      </c>
      <c r="Q14" s="354">
        <v>0</v>
      </c>
      <c r="R14" s="354">
        <v>40</v>
      </c>
      <c r="S14" s="354">
        <v>0</v>
      </c>
      <c r="T14" s="354">
        <v>0</v>
      </c>
      <c r="U14" s="354">
        <v>25</v>
      </c>
      <c r="V14" s="354">
        <v>0</v>
      </c>
      <c r="W14" s="354">
        <v>23</v>
      </c>
      <c r="X14" s="356">
        <v>0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777</v>
      </c>
      <c r="G15" s="354" t="s">
        <v>769</v>
      </c>
      <c r="H15" s="362">
        <v>21.41</v>
      </c>
      <c r="I15" s="354">
        <v>5</v>
      </c>
      <c r="J15" s="354">
        <v>2</v>
      </c>
      <c r="K15" s="354">
        <v>1</v>
      </c>
      <c r="L15" s="354">
        <v>0</v>
      </c>
      <c r="M15" s="354">
        <v>1</v>
      </c>
      <c r="N15" s="354">
        <v>0</v>
      </c>
      <c r="O15" s="354">
        <v>0</v>
      </c>
      <c r="P15" s="354">
        <v>0</v>
      </c>
      <c r="Q15" s="354">
        <v>36</v>
      </c>
      <c r="R15" s="354">
        <v>0</v>
      </c>
      <c r="S15" s="354">
        <v>0</v>
      </c>
      <c r="T15" s="354">
        <v>0</v>
      </c>
      <c r="U15" s="354">
        <v>0</v>
      </c>
      <c r="V15" s="354">
        <v>20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353">
        <v>8</v>
      </c>
      <c r="F16" s="354" t="s">
        <v>780</v>
      </c>
      <c r="G16" s="354" t="s">
        <v>769</v>
      </c>
      <c r="H16" s="362">
        <v>18.93</v>
      </c>
      <c r="I16" s="354">
        <v>3</v>
      </c>
      <c r="J16" s="354">
        <v>0</v>
      </c>
      <c r="K16" s="354">
        <v>0</v>
      </c>
      <c r="L16" s="354">
        <v>0</v>
      </c>
      <c r="M16" s="354">
        <v>1</v>
      </c>
      <c r="N16" s="354">
        <v>0</v>
      </c>
      <c r="O16" s="354">
        <v>0</v>
      </c>
      <c r="P16" s="354">
        <v>5</v>
      </c>
      <c r="Q16" s="354">
        <v>12</v>
      </c>
      <c r="R16" s="354">
        <v>0</v>
      </c>
      <c r="S16" s="354">
        <v>0</v>
      </c>
      <c r="T16" s="354">
        <v>0</v>
      </c>
      <c r="U16" s="354">
        <v>26</v>
      </c>
      <c r="V16" s="354">
        <v>22</v>
      </c>
      <c r="W16" s="354">
        <v>0</v>
      </c>
      <c r="X16" s="356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/>
      <c r="F24" s="361"/>
      <c r="G24" s="354">
        <v>5</v>
      </c>
      <c r="H24" s="354">
        <v>7</v>
      </c>
      <c r="I24" s="355">
        <v>16</v>
      </c>
      <c r="J24" s="355">
        <v>19</v>
      </c>
      <c r="K24" s="354">
        <v>51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353">
        <v>1</v>
      </c>
      <c r="F26" s="354" t="s">
        <v>789</v>
      </c>
      <c r="G26" s="354" t="s">
        <v>769</v>
      </c>
      <c r="H26" s="362">
        <v>19.02</v>
      </c>
      <c r="I26" s="354">
        <v>1</v>
      </c>
      <c r="J26" s="354">
        <v>3</v>
      </c>
      <c r="K26" s="354">
        <v>0</v>
      </c>
      <c r="L26" s="354">
        <v>1</v>
      </c>
      <c r="M26" s="354">
        <v>1</v>
      </c>
      <c r="N26" s="354">
        <v>25</v>
      </c>
      <c r="O26" s="354">
        <v>0</v>
      </c>
      <c r="P26" s="354">
        <v>0</v>
      </c>
      <c r="Q26" s="354">
        <v>0</v>
      </c>
      <c r="R26" s="354">
        <v>0</v>
      </c>
      <c r="S26" s="354">
        <v>0</v>
      </c>
      <c r="T26" s="354">
        <v>0</v>
      </c>
      <c r="U26" s="354">
        <v>0</v>
      </c>
      <c r="V26" s="354">
        <v>0</v>
      </c>
      <c r="W26" s="354">
        <v>0</v>
      </c>
      <c r="X26" s="356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26</v>
      </c>
      <c r="C27" s="256">
        <f t="shared" ref="C27:C33" ca="1" si="9">Y27</f>
        <v>26</v>
      </c>
      <c r="E27" s="353">
        <v>2</v>
      </c>
      <c r="F27" s="354" t="s">
        <v>611</v>
      </c>
      <c r="G27" s="354" t="s">
        <v>770</v>
      </c>
      <c r="H27" s="362">
        <v>27.81</v>
      </c>
      <c r="I27" s="354">
        <v>5</v>
      </c>
      <c r="J27" s="354">
        <v>1</v>
      </c>
      <c r="K27" s="354">
        <v>2</v>
      </c>
      <c r="L27" s="354">
        <v>1</v>
      </c>
      <c r="M27" s="354">
        <v>1</v>
      </c>
      <c r="N27" s="354">
        <v>0</v>
      </c>
      <c r="O27" s="354">
        <v>40</v>
      </c>
      <c r="P27" s="354">
        <v>0</v>
      </c>
      <c r="Q27" s="354">
        <v>20</v>
      </c>
      <c r="R27" s="354">
        <v>106</v>
      </c>
      <c r="S27" s="354">
        <v>0</v>
      </c>
      <c r="T27" s="354">
        <v>19</v>
      </c>
      <c r="U27" s="354">
        <v>0</v>
      </c>
      <c r="V27" s="354">
        <v>17</v>
      </c>
      <c r="W27" s="354">
        <v>15</v>
      </c>
      <c r="X27" s="356">
        <v>0</v>
      </c>
      <c r="Y27" s="256">
        <f t="shared" ca="1" si="7"/>
        <v>26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353">
        <v>3</v>
      </c>
      <c r="F28" s="354" t="s">
        <v>729</v>
      </c>
      <c r="G28" s="354" t="s">
        <v>769</v>
      </c>
      <c r="H28" s="362">
        <v>18.09</v>
      </c>
      <c r="I28" s="354">
        <v>2</v>
      </c>
      <c r="J28" s="354">
        <v>1</v>
      </c>
      <c r="K28" s="354">
        <v>0</v>
      </c>
      <c r="L28" s="354">
        <v>0</v>
      </c>
      <c r="M28" s="354">
        <v>1</v>
      </c>
      <c r="N28" s="354">
        <v>0</v>
      </c>
      <c r="O28" s="354">
        <v>0</v>
      </c>
      <c r="P28" s="354">
        <v>0</v>
      </c>
      <c r="Q28" s="354">
        <v>43</v>
      </c>
      <c r="R28" s="354">
        <v>0</v>
      </c>
      <c r="S28" s="354">
        <v>0</v>
      </c>
      <c r="T28" s="354">
        <v>0</v>
      </c>
      <c r="U28" s="354">
        <v>0</v>
      </c>
      <c r="V28" s="354">
        <v>24</v>
      </c>
      <c r="W28" s="354">
        <v>0</v>
      </c>
      <c r="X28" s="356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353">
        <v>4</v>
      </c>
      <c r="F29" s="354" t="s">
        <v>791</v>
      </c>
      <c r="G29" s="354" t="s">
        <v>770</v>
      </c>
      <c r="H29" s="362">
        <v>19.64</v>
      </c>
      <c r="I29" s="354">
        <v>7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20</v>
      </c>
      <c r="P29" s="354">
        <v>32</v>
      </c>
      <c r="Q29" s="354">
        <v>0</v>
      </c>
      <c r="R29" s="354">
        <v>16</v>
      </c>
      <c r="S29" s="354">
        <v>0</v>
      </c>
      <c r="T29" s="354">
        <v>37</v>
      </c>
      <c r="U29" s="354">
        <v>23</v>
      </c>
      <c r="V29" s="354">
        <v>0</v>
      </c>
      <c r="W29" s="354">
        <v>19</v>
      </c>
      <c r="X29" s="356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353">
        <v>5</v>
      </c>
      <c r="F30" s="354" t="s">
        <v>621</v>
      </c>
      <c r="G30" s="354" t="s">
        <v>769</v>
      </c>
      <c r="H30" s="362">
        <v>19.59</v>
      </c>
      <c r="I30" s="354">
        <v>5</v>
      </c>
      <c r="J30" s="354">
        <v>0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32</v>
      </c>
      <c r="R30" s="354">
        <v>13</v>
      </c>
      <c r="S30" s="354">
        <v>0</v>
      </c>
      <c r="T30" s="354">
        <v>0</v>
      </c>
      <c r="U30" s="354">
        <v>0</v>
      </c>
      <c r="V30" s="354">
        <v>23</v>
      </c>
      <c r="W30" s="354">
        <v>29</v>
      </c>
      <c r="X30" s="356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38</v>
      </c>
      <c r="C31" s="256">
        <f t="shared" ca="1" si="9"/>
        <v>38</v>
      </c>
      <c r="E31" s="353">
        <v>6</v>
      </c>
      <c r="F31" s="354" t="s">
        <v>682</v>
      </c>
      <c r="G31" s="354" t="s">
        <v>770</v>
      </c>
      <c r="H31" s="362">
        <v>21.47</v>
      </c>
      <c r="I31" s="354">
        <v>2</v>
      </c>
      <c r="J31" s="354">
        <v>1</v>
      </c>
      <c r="K31" s="354">
        <v>0</v>
      </c>
      <c r="L31" s="354">
        <v>1</v>
      </c>
      <c r="M31" s="354">
        <v>0</v>
      </c>
      <c r="N31" s="354">
        <v>0</v>
      </c>
      <c r="O31" s="354">
        <v>50</v>
      </c>
      <c r="P31" s="354">
        <v>8</v>
      </c>
      <c r="Q31" s="354">
        <v>32</v>
      </c>
      <c r="R31" s="354">
        <v>0</v>
      </c>
      <c r="S31" s="354">
        <v>0</v>
      </c>
      <c r="T31" s="354">
        <v>27</v>
      </c>
      <c r="U31" s="354">
        <v>20</v>
      </c>
      <c r="V31" s="354">
        <v>23</v>
      </c>
      <c r="W31" s="354">
        <v>0</v>
      </c>
      <c r="X31" s="356">
        <v>0</v>
      </c>
      <c r="Y31" s="256">
        <f t="shared" ca="1" si="7"/>
        <v>38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353">
        <v>7</v>
      </c>
      <c r="F32" s="354" t="s">
        <v>788</v>
      </c>
      <c r="G32" s="354" t="s">
        <v>769</v>
      </c>
      <c r="H32" s="362">
        <v>20.440000000000001</v>
      </c>
      <c r="I32" s="354">
        <v>5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28</v>
      </c>
      <c r="C33" s="256">
        <f t="shared" ca="1" si="9"/>
        <v>28</v>
      </c>
      <c r="E33" s="353">
        <v>8</v>
      </c>
      <c r="F33" s="354" t="s">
        <v>622</v>
      </c>
      <c r="G33" s="354" t="s">
        <v>770</v>
      </c>
      <c r="H33" s="362">
        <v>21.89</v>
      </c>
      <c r="I33" s="354">
        <v>2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10</v>
      </c>
      <c r="P33" s="354">
        <v>0</v>
      </c>
      <c r="Q33" s="354">
        <v>32</v>
      </c>
      <c r="R33" s="354">
        <v>0</v>
      </c>
      <c r="S33" s="354">
        <v>82</v>
      </c>
      <c r="T33" s="354">
        <v>21</v>
      </c>
      <c r="U33" s="354">
        <v>0</v>
      </c>
      <c r="V33" s="354">
        <v>20</v>
      </c>
      <c r="W33" s="354">
        <v>0</v>
      </c>
      <c r="X33" s="356">
        <v>24</v>
      </c>
      <c r="Y33" s="256">
        <f t="shared" ca="1" si="7"/>
        <v>28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13</v>
      </c>
      <c r="E34" s="353">
        <v>9</v>
      </c>
      <c r="F34" s="354" t="s">
        <v>810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13</v>
      </c>
      <c r="Z34" s="256">
        <f t="shared" ca="1" si="8"/>
        <v>1</v>
      </c>
      <c r="AA34" s="256">
        <f t="shared" ca="1" si="10"/>
        <v>1</v>
      </c>
    </row>
    <row r="35" spans="2:28" ht="15.75" thickBot="1" x14ac:dyDescent="0.3">
      <c r="B35" s="256">
        <f t="shared" ca="1" si="6"/>
        <v>41</v>
      </c>
      <c r="E35" s="357">
        <v>10</v>
      </c>
      <c r="F35" s="358" t="s">
        <v>833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41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11" t="s">
        <v>749</v>
      </c>
      <c r="F40" s="1612" t="s">
        <v>750</v>
      </c>
      <c r="G40" s="1612" t="s">
        <v>751</v>
      </c>
      <c r="H40" s="1612" t="s">
        <v>752</v>
      </c>
      <c r="I40" s="1612" t="s">
        <v>753</v>
      </c>
      <c r="J40" s="1612" t="s">
        <v>754</v>
      </c>
      <c r="K40" s="1612" t="s">
        <v>755</v>
      </c>
      <c r="L40" s="1612"/>
      <c r="M40" s="1612"/>
      <c r="N40" s="1612"/>
      <c r="O40" s="1612"/>
      <c r="P40" s="1612"/>
      <c r="Q40" s="1612"/>
      <c r="R40" s="1612"/>
      <c r="S40" s="1612"/>
      <c r="T40" s="1612"/>
      <c r="U40" s="1612"/>
      <c r="V40" s="1612"/>
      <c r="W40" s="1612"/>
      <c r="X40" s="16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621">
        <v>3</v>
      </c>
      <c r="F41" s="1622">
        <v>8</v>
      </c>
      <c r="G41" s="1615">
        <v>1</v>
      </c>
      <c r="H41" s="1615">
        <v>11</v>
      </c>
      <c r="I41" s="1616">
        <v>10</v>
      </c>
      <c r="J41" s="1616">
        <v>25</v>
      </c>
      <c r="K41" s="1615">
        <v>47</v>
      </c>
      <c r="L41" s="1615"/>
      <c r="M41" s="1615"/>
      <c r="N41" s="1615"/>
      <c r="O41" s="1615"/>
      <c r="P41" s="1615"/>
      <c r="Q41" s="1615"/>
      <c r="R41" s="1615"/>
      <c r="S41" s="1615"/>
      <c r="T41" s="1615"/>
      <c r="U41" s="1615"/>
      <c r="V41" s="1615"/>
      <c r="W41" s="1615"/>
      <c r="X41" s="1617"/>
      <c r="AA41" s="256">
        <f>IF(E41=D38,0,1)</f>
        <v>0</v>
      </c>
    </row>
    <row r="42" spans="2:28" x14ac:dyDescent="0.25">
      <c r="E42" s="1614" t="s">
        <v>581</v>
      </c>
      <c r="F42" s="1615" t="s">
        <v>63</v>
      </c>
      <c r="G42" s="1615" t="s">
        <v>756</v>
      </c>
      <c r="H42" s="1615" t="s">
        <v>757</v>
      </c>
      <c r="I42" s="1616" t="s">
        <v>66</v>
      </c>
      <c r="J42" s="1616" t="s">
        <v>67</v>
      </c>
      <c r="K42" s="1615" t="s">
        <v>68</v>
      </c>
      <c r="L42" s="1615" t="s">
        <v>69</v>
      </c>
      <c r="M42" s="1615" t="s">
        <v>22</v>
      </c>
      <c r="N42" s="1615" t="s">
        <v>758</v>
      </c>
      <c r="O42" s="1615" t="s">
        <v>759</v>
      </c>
      <c r="P42" s="1615" t="s">
        <v>760</v>
      </c>
      <c r="Q42" s="1615" t="s">
        <v>761</v>
      </c>
      <c r="R42" s="1615" t="s">
        <v>762</v>
      </c>
      <c r="S42" s="1615" t="s">
        <v>763</v>
      </c>
      <c r="T42" s="1615" t="s">
        <v>764</v>
      </c>
      <c r="U42" s="1615" t="s">
        <v>765</v>
      </c>
      <c r="V42" s="1615" t="s">
        <v>766</v>
      </c>
      <c r="W42" s="1615" t="s">
        <v>767</v>
      </c>
      <c r="X42" s="1617" t="s">
        <v>768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614">
        <v>1</v>
      </c>
      <c r="F43" s="1615" t="s">
        <v>812</v>
      </c>
      <c r="G43" s="1615" t="s">
        <v>769</v>
      </c>
      <c r="H43" s="1623">
        <v>16.940000000000001</v>
      </c>
      <c r="I43" s="1615">
        <v>1</v>
      </c>
      <c r="J43" s="1615">
        <v>1</v>
      </c>
      <c r="K43" s="1615">
        <v>0</v>
      </c>
      <c r="L43" s="1615">
        <v>0</v>
      </c>
      <c r="M43" s="1615">
        <v>1</v>
      </c>
      <c r="N43" s="1615">
        <v>0</v>
      </c>
      <c r="O43" s="1615">
        <v>0</v>
      </c>
      <c r="P43" s="1615">
        <v>0</v>
      </c>
      <c r="Q43" s="1615">
        <v>0</v>
      </c>
      <c r="R43" s="1615">
        <v>0</v>
      </c>
      <c r="S43" s="1615">
        <v>0</v>
      </c>
      <c r="T43" s="1615">
        <v>0</v>
      </c>
      <c r="U43" s="1615">
        <v>0</v>
      </c>
      <c r="V43" s="1615">
        <v>0</v>
      </c>
      <c r="W43" s="1615">
        <v>0</v>
      </c>
      <c r="X43" s="1617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614">
        <v>2</v>
      </c>
      <c r="F44" s="1615" t="s">
        <v>585</v>
      </c>
      <c r="G44" s="1615" t="s">
        <v>769</v>
      </c>
      <c r="H44" s="1623">
        <v>21.14</v>
      </c>
      <c r="I44" s="1615">
        <v>2</v>
      </c>
      <c r="J44" s="1615">
        <v>2</v>
      </c>
      <c r="K44" s="1615">
        <v>0</v>
      </c>
      <c r="L44" s="1615">
        <v>0</v>
      </c>
      <c r="M44" s="1615">
        <v>1</v>
      </c>
      <c r="N44" s="1615">
        <v>0</v>
      </c>
      <c r="O44" s="1615">
        <v>0</v>
      </c>
      <c r="P44" s="1615">
        <v>0</v>
      </c>
      <c r="Q44" s="1615">
        <v>20</v>
      </c>
      <c r="R44" s="1615">
        <v>0</v>
      </c>
      <c r="S44" s="1615">
        <v>0</v>
      </c>
      <c r="T44" s="1615">
        <v>0</v>
      </c>
      <c r="U44" s="1615">
        <v>0</v>
      </c>
      <c r="V44" s="1615">
        <v>23</v>
      </c>
      <c r="W44" s="1615">
        <v>0</v>
      </c>
      <c r="X44" s="1617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614">
        <v>3</v>
      </c>
      <c r="F45" s="1615" t="s">
        <v>792</v>
      </c>
      <c r="G45" s="1615" t="s">
        <v>769</v>
      </c>
      <c r="H45" s="1623">
        <v>21.13</v>
      </c>
      <c r="I45" s="1615">
        <v>2</v>
      </c>
      <c r="J45" s="1615">
        <v>2</v>
      </c>
      <c r="K45" s="1615">
        <v>0</v>
      </c>
      <c r="L45" s="1615">
        <v>0</v>
      </c>
      <c r="M45" s="1615">
        <v>1</v>
      </c>
      <c r="N45" s="1615">
        <v>0</v>
      </c>
      <c r="O45" s="1615">
        <v>32</v>
      </c>
      <c r="P45" s="1615">
        <v>0</v>
      </c>
      <c r="Q45" s="1615">
        <v>57</v>
      </c>
      <c r="R45" s="1615">
        <v>0</v>
      </c>
      <c r="S45" s="1615">
        <v>0</v>
      </c>
      <c r="T45" s="1615">
        <v>23</v>
      </c>
      <c r="U45" s="1615">
        <v>0</v>
      </c>
      <c r="V45" s="1615">
        <v>20</v>
      </c>
      <c r="W45" s="1615">
        <v>0</v>
      </c>
      <c r="X45" s="1617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614">
        <v>4</v>
      </c>
      <c r="F46" s="1615" t="s">
        <v>794</v>
      </c>
      <c r="G46" s="1615" t="s">
        <v>770</v>
      </c>
      <c r="H46" s="1623">
        <v>24.24</v>
      </c>
      <c r="I46" s="1615">
        <v>8</v>
      </c>
      <c r="J46" s="1615">
        <v>0</v>
      </c>
      <c r="K46" s="1615">
        <v>0</v>
      </c>
      <c r="L46" s="1615">
        <v>1</v>
      </c>
      <c r="M46" s="1615">
        <v>1</v>
      </c>
      <c r="N46" s="1615">
        <v>0</v>
      </c>
      <c r="O46" s="1615">
        <v>56</v>
      </c>
      <c r="P46" s="1615">
        <v>25</v>
      </c>
      <c r="Q46" s="1615">
        <v>118</v>
      </c>
      <c r="R46" s="1615">
        <v>0</v>
      </c>
      <c r="S46" s="1615">
        <v>0</v>
      </c>
      <c r="T46" s="1615">
        <v>20</v>
      </c>
      <c r="U46" s="1615">
        <v>24</v>
      </c>
      <c r="V46" s="1615">
        <v>18</v>
      </c>
      <c r="W46" s="1615">
        <v>0</v>
      </c>
      <c r="X46" s="1617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614">
        <v>5</v>
      </c>
      <c r="F47" s="1615" t="s">
        <v>633</v>
      </c>
      <c r="G47" s="1615" t="s">
        <v>769</v>
      </c>
      <c r="H47" s="1623">
        <v>24.82</v>
      </c>
      <c r="I47" s="1615">
        <v>4</v>
      </c>
      <c r="J47" s="1615">
        <v>2</v>
      </c>
      <c r="K47" s="1615">
        <v>0</v>
      </c>
      <c r="L47" s="1615">
        <v>0</v>
      </c>
      <c r="M47" s="1615">
        <v>1</v>
      </c>
      <c r="N47" s="1615">
        <v>0</v>
      </c>
      <c r="O47" s="1615">
        <v>0</v>
      </c>
      <c r="P47" s="1615">
        <v>0</v>
      </c>
      <c r="Q47" s="1615">
        <v>0</v>
      </c>
      <c r="R47" s="1615">
        <v>0</v>
      </c>
      <c r="S47" s="1615">
        <v>0</v>
      </c>
      <c r="T47" s="1615">
        <v>0</v>
      </c>
      <c r="U47" s="1615">
        <v>0</v>
      </c>
      <c r="V47" s="1615">
        <v>0</v>
      </c>
      <c r="W47" s="1615">
        <v>0</v>
      </c>
      <c r="X47" s="1617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66</v>
      </c>
      <c r="C48" s="256">
        <f t="shared" ca="1" si="15"/>
        <v>66</v>
      </c>
      <c r="E48" s="1614">
        <v>6</v>
      </c>
      <c r="F48" s="1615" t="s">
        <v>822</v>
      </c>
      <c r="G48" s="1615" t="s">
        <v>769</v>
      </c>
      <c r="H48" s="1623">
        <v>16.28</v>
      </c>
      <c r="I48" s="1615">
        <v>0</v>
      </c>
      <c r="J48" s="1615">
        <v>0</v>
      </c>
      <c r="K48" s="1615">
        <v>0</v>
      </c>
      <c r="L48" s="1615">
        <v>0</v>
      </c>
      <c r="M48" s="1615">
        <v>1</v>
      </c>
      <c r="N48" s="1615">
        <v>0</v>
      </c>
      <c r="O48" s="1615">
        <v>0</v>
      </c>
      <c r="P48" s="1615">
        <v>40</v>
      </c>
      <c r="Q48" s="1615">
        <v>0</v>
      </c>
      <c r="R48" s="1615">
        <v>0</v>
      </c>
      <c r="S48" s="1615">
        <v>0</v>
      </c>
      <c r="T48" s="1615">
        <v>0</v>
      </c>
      <c r="U48" s="1615">
        <v>36</v>
      </c>
      <c r="V48" s="1615">
        <v>0</v>
      </c>
      <c r="W48" s="1615">
        <v>0</v>
      </c>
      <c r="X48" s="1617">
        <v>0</v>
      </c>
      <c r="Y48" s="256">
        <f t="shared" ca="1" si="13"/>
        <v>66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614">
        <v>7</v>
      </c>
      <c r="F49" s="1615" t="s">
        <v>583</v>
      </c>
      <c r="G49" s="1615" t="s">
        <v>769</v>
      </c>
      <c r="H49" s="1623">
        <v>17.8</v>
      </c>
      <c r="I49" s="1615">
        <v>4</v>
      </c>
      <c r="J49" s="1615">
        <v>1</v>
      </c>
      <c r="K49" s="1615">
        <v>0</v>
      </c>
      <c r="L49" s="1615">
        <v>0</v>
      </c>
      <c r="M49" s="1615">
        <v>1</v>
      </c>
      <c r="N49" s="1615">
        <v>0</v>
      </c>
      <c r="O49" s="1615">
        <v>0</v>
      </c>
      <c r="P49" s="1615">
        <v>0</v>
      </c>
      <c r="Q49" s="1615">
        <v>4</v>
      </c>
      <c r="R49" s="1615">
        <v>0</v>
      </c>
      <c r="S49" s="1615">
        <v>0</v>
      </c>
      <c r="T49" s="1615">
        <v>0</v>
      </c>
      <c r="U49" s="1615">
        <v>0</v>
      </c>
      <c r="V49" s="1615">
        <v>26</v>
      </c>
      <c r="W49" s="1615">
        <v>0</v>
      </c>
      <c r="X49" s="1617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614">
        <v>8</v>
      </c>
      <c r="F50" s="1615" t="s">
        <v>584</v>
      </c>
      <c r="G50" s="1615" t="s">
        <v>769</v>
      </c>
      <c r="H50" s="1623">
        <v>25.45</v>
      </c>
      <c r="I50" s="1615">
        <v>3</v>
      </c>
      <c r="J50" s="1615">
        <v>2</v>
      </c>
      <c r="K50" s="1615">
        <v>1</v>
      </c>
      <c r="L50" s="1615">
        <v>0</v>
      </c>
      <c r="M50" s="1615">
        <v>1</v>
      </c>
      <c r="N50" s="1615">
        <v>0</v>
      </c>
      <c r="O50" s="1615">
        <v>40</v>
      </c>
      <c r="P50" s="1615">
        <v>72</v>
      </c>
      <c r="Q50" s="1615">
        <v>0</v>
      </c>
      <c r="R50" s="1615">
        <v>0</v>
      </c>
      <c r="S50" s="1615">
        <v>0</v>
      </c>
      <c r="T50" s="1615">
        <v>21</v>
      </c>
      <c r="U50" s="1615">
        <v>23</v>
      </c>
      <c r="V50" s="1615">
        <v>0</v>
      </c>
      <c r="W50" s="1615">
        <v>0</v>
      </c>
      <c r="X50" s="1617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614">
        <v>9</v>
      </c>
      <c r="F51" s="1615" t="s">
        <v>1</v>
      </c>
      <c r="G51" s="1615"/>
      <c r="H51" s="1623"/>
      <c r="I51" s="1615">
        <v>0</v>
      </c>
      <c r="J51" s="1615">
        <v>0</v>
      </c>
      <c r="K51" s="1615">
        <v>0</v>
      </c>
      <c r="L51" s="1615">
        <v>0</v>
      </c>
      <c r="M51" s="1615">
        <v>0</v>
      </c>
      <c r="N51" s="1615">
        <v>0</v>
      </c>
      <c r="O51" s="1615">
        <v>0</v>
      </c>
      <c r="P51" s="1615">
        <v>0</v>
      </c>
      <c r="Q51" s="1615">
        <v>0</v>
      </c>
      <c r="R51" s="1615">
        <v>0</v>
      </c>
      <c r="S51" s="1615">
        <v>0</v>
      </c>
      <c r="T51" s="1615">
        <v>0</v>
      </c>
      <c r="U51" s="1615">
        <v>0</v>
      </c>
      <c r="V51" s="1615">
        <v>0</v>
      </c>
      <c r="W51" s="1615">
        <v>0</v>
      </c>
      <c r="X51" s="16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618">
        <v>10</v>
      </c>
      <c r="F52" s="1619" t="s">
        <v>1</v>
      </c>
      <c r="G52" s="1619"/>
      <c r="H52" s="1624"/>
      <c r="I52" s="1619">
        <v>0</v>
      </c>
      <c r="J52" s="1619">
        <v>0</v>
      </c>
      <c r="K52" s="1619">
        <v>0</v>
      </c>
      <c r="L52" s="1619">
        <v>0</v>
      </c>
      <c r="M52" s="1619">
        <v>0</v>
      </c>
      <c r="N52" s="1619">
        <v>0</v>
      </c>
      <c r="O52" s="1619">
        <v>0</v>
      </c>
      <c r="P52" s="1619">
        <v>0</v>
      </c>
      <c r="Q52" s="1619">
        <v>0</v>
      </c>
      <c r="R52" s="1619">
        <v>0</v>
      </c>
      <c r="S52" s="1619">
        <v>0</v>
      </c>
      <c r="T52" s="1619">
        <v>0</v>
      </c>
      <c r="U52" s="1619">
        <v>0</v>
      </c>
      <c r="V52" s="1619">
        <v>0</v>
      </c>
      <c r="W52" s="1619">
        <v>0</v>
      </c>
      <c r="X52" s="16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569" t="s">
        <v>749</v>
      </c>
      <c r="F57" s="1570" t="s">
        <v>750</v>
      </c>
      <c r="G57" s="1570" t="s">
        <v>751</v>
      </c>
      <c r="H57" s="1570" t="s">
        <v>752</v>
      </c>
      <c r="I57" s="1570" t="s">
        <v>753</v>
      </c>
      <c r="J57" s="1570" t="s">
        <v>754</v>
      </c>
      <c r="K57" s="1570" t="s">
        <v>755</v>
      </c>
      <c r="L57" s="1570"/>
      <c r="M57" s="1570"/>
      <c r="N57" s="1570"/>
      <c r="O57" s="1570"/>
      <c r="P57" s="1570"/>
      <c r="Q57" s="1570"/>
      <c r="R57" s="1570"/>
      <c r="S57" s="1570"/>
      <c r="T57" s="1570"/>
      <c r="U57" s="1570"/>
      <c r="V57" s="1570"/>
      <c r="W57" s="1570"/>
      <c r="X57" s="157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79">
        <v>4</v>
      </c>
      <c r="F58" s="1580">
        <v>1</v>
      </c>
      <c r="G58" s="1573">
        <v>5</v>
      </c>
      <c r="H58" s="1573">
        <v>7</v>
      </c>
      <c r="I58" s="1574">
        <v>14</v>
      </c>
      <c r="J58" s="1574">
        <v>22</v>
      </c>
      <c r="K58" s="1573">
        <v>48</v>
      </c>
      <c r="L58" s="1573"/>
      <c r="M58" s="1573"/>
      <c r="N58" s="1573"/>
      <c r="O58" s="1573"/>
      <c r="P58" s="1573"/>
      <c r="Q58" s="1573"/>
      <c r="R58" s="1573"/>
      <c r="S58" s="1573"/>
      <c r="T58" s="1573"/>
      <c r="U58" s="1573"/>
      <c r="V58" s="1573"/>
      <c r="W58" s="1573"/>
      <c r="X58" s="1575"/>
      <c r="AA58" s="256">
        <f>IF(E58=D55,0,1)</f>
        <v>0</v>
      </c>
    </row>
    <row r="59" spans="2:28" x14ac:dyDescent="0.25">
      <c r="E59" s="1572" t="s">
        <v>581</v>
      </c>
      <c r="F59" s="1573" t="s">
        <v>63</v>
      </c>
      <c r="G59" s="1573" t="s">
        <v>756</v>
      </c>
      <c r="H59" s="1573" t="s">
        <v>757</v>
      </c>
      <c r="I59" s="1574" t="s">
        <v>66</v>
      </c>
      <c r="J59" s="1574" t="s">
        <v>67</v>
      </c>
      <c r="K59" s="1573" t="s">
        <v>68</v>
      </c>
      <c r="L59" s="1573" t="s">
        <v>69</v>
      </c>
      <c r="M59" s="1573" t="s">
        <v>22</v>
      </c>
      <c r="N59" s="1573" t="s">
        <v>758</v>
      </c>
      <c r="O59" s="1573" t="s">
        <v>759</v>
      </c>
      <c r="P59" s="1573" t="s">
        <v>760</v>
      </c>
      <c r="Q59" s="1573" t="s">
        <v>761</v>
      </c>
      <c r="R59" s="1573" t="s">
        <v>762</v>
      </c>
      <c r="S59" s="1573" t="s">
        <v>763</v>
      </c>
      <c r="T59" s="1573" t="s">
        <v>764</v>
      </c>
      <c r="U59" s="1573" t="s">
        <v>765</v>
      </c>
      <c r="V59" s="1573" t="s">
        <v>766</v>
      </c>
      <c r="W59" s="1573" t="s">
        <v>767</v>
      </c>
      <c r="X59" s="1575" t="s">
        <v>768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572">
        <v>1</v>
      </c>
      <c r="F60" s="1573" t="s">
        <v>692</v>
      </c>
      <c r="G60" s="1573" t="s">
        <v>769</v>
      </c>
      <c r="H60" s="1581">
        <v>18.2</v>
      </c>
      <c r="I60" s="1573">
        <v>5</v>
      </c>
      <c r="J60" s="1573">
        <v>0</v>
      </c>
      <c r="K60" s="1573">
        <v>0</v>
      </c>
      <c r="L60" s="1573">
        <v>0</v>
      </c>
      <c r="M60" s="1573">
        <v>1</v>
      </c>
      <c r="N60" s="1573">
        <v>0</v>
      </c>
      <c r="O60" s="1573">
        <v>0</v>
      </c>
      <c r="P60" s="1573">
        <v>32</v>
      </c>
      <c r="Q60" s="1573">
        <v>0</v>
      </c>
      <c r="R60" s="1573">
        <v>2</v>
      </c>
      <c r="S60" s="1573">
        <v>0</v>
      </c>
      <c r="T60" s="1573">
        <v>0</v>
      </c>
      <c r="U60" s="1573">
        <v>25</v>
      </c>
      <c r="V60" s="1573">
        <v>0</v>
      </c>
      <c r="W60" s="1573">
        <v>33</v>
      </c>
      <c r="X60" s="157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572">
        <v>2</v>
      </c>
      <c r="F61" s="1573" t="s">
        <v>796</v>
      </c>
      <c r="G61" s="1573" t="s">
        <v>769</v>
      </c>
      <c r="H61" s="1581">
        <v>16.27</v>
      </c>
      <c r="I61" s="1573">
        <v>1</v>
      </c>
      <c r="J61" s="1573">
        <v>0</v>
      </c>
      <c r="K61" s="1573">
        <v>0</v>
      </c>
      <c r="L61" s="1573">
        <v>0</v>
      </c>
      <c r="M61" s="1573">
        <v>1</v>
      </c>
      <c r="N61" s="1573">
        <v>0</v>
      </c>
      <c r="O61" s="1573">
        <v>0</v>
      </c>
      <c r="P61" s="1573">
        <v>0</v>
      </c>
      <c r="Q61" s="1573">
        <v>0</v>
      </c>
      <c r="R61" s="1573">
        <v>0</v>
      </c>
      <c r="S61" s="1573">
        <v>0</v>
      </c>
      <c r="T61" s="1573">
        <v>0</v>
      </c>
      <c r="U61" s="1573">
        <v>0</v>
      </c>
      <c r="V61" s="1573">
        <v>0</v>
      </c>
      <c r="W61" s="1573">
        <v>0</v>
      </c>
      <c r="X61" s="1575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572">
        <v>3</v>
      </c>
      <c r="F62" s="1573" t="s">
        <v>797</v>
      </c>
      <c r="G62" s="1573" t="s">
        <v>769</v>
      </c>
      <c r="H62" s="1581">
        <v>24.06</v>
      </c>
      <c r="I62" s="1573">
        <v>6</v>
      </c>
      <c r="J62" s="1573">
        <v>0</v>
      </c>
      <c r="K62" s="1573">
        <v>2</v>
      </c>
      <c r="L62" s="1573">
        <v>1</v>
      </c>
      <c r="M62" s="1573">
        <v>1</v>
      </c>
      <c r="N62" s="1573">
        <v>40</v>
      </c>
      <c r="O62" s="1573">
        <v>0</v>
      </c>
      <c r="P62" s="1573">
        <v>0</v>
      </c>
      <c r="Q62" s="1573">
        <v>0</v>
      </c>
      <c r="R62" s="1573">
        <v>0</v>
      </c>
      <c r="S62" s="1573">
        <v>0</v>
      </c>
      <c r="T62" s="1573">
        <v>0</v>
      </c>
      <c r="U62" s="1573">
        <v>0</v>
      </c>
      <c r="V62" s="1573">
        <v>0</v>
      </c>
      <c r="W62" s="1573">
        <v>0</v>
      </c>
      <c r="X62" s="1575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1572">
        <v>4</v>
      </c>
      <c r="F63" s="1573" t="s">
        <v>730</v>
      </c>
      <c r="G63" s="1573" t="s">
        <v>769</v>
      </c>
      <c r="H63" s="1581">
        <v>20.18</v>
      </c>
      <c r="I63" s="1573">
        <v>5</v>
      </c>
      <c r="J63" s="1573">
        <v>0</v>
      </c>
      <c r="K63" s="1573">
        <v>0</v>
      </c>
      <c r="L63" s="1573">
        <v>0</v>
      </c>
      <c r="M63" s="1573">
        <v>1</v>
      </c>
      <c r="N63" s="1573">
        <v>0</v>
      </c>
      <c r="O63" s="1573">
        <v>0</v>
      </c>
      <c r="P63" s="1573">
        <v>0</v>
      </c>
      <c r="Q63" s="1573">
        <v>24</v>
      </c>
      <c r="R63" s="1573">
        <v>0</v>
      </c>
      <c r="S63" s="1573">
        <v>0</v>
      </c>
      <c r="T63" s="1573">
        <v>0</v>
      </c>
      <c r="U63" s="1573">
        <v>0</v>
      </c>
      <c r="V63" s="1573">
        <v>25</v>
      </c>
      <c r="W63" s="1573">
        <v>0</v>
      </c>
      <c r="X63" s="1575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572">
        <v>5</v>
      </c>
      <c r="F64" s="1573" t="s">
        <v>668</v>
      </c>
      <c r="G64" s="1573" t="s">
        <v>769</v>
      </c>
      <c r="H64" s="1581">
        <v>15.97</v>
      </c>
      <c r="I64" s="1573">
        <v>1</v>
      </c>
      <c r="J64" s="1573">
        <v>0</v>
      </c>
      <c r="K64" s="1573">
        <v>0</v>
      </c>
      <c r="L64" s="1573">
        <v>0</v>
      </c>
      <c r="M64" s="1573">
        <v>1</v>
      </c>
      <c r="N64" s="1573">
        <v>0</v>
      </c>
      <c r="O64" s="1573">
        <v>0</v>
      </c>
      <c r="P64" s="1573">
        <v>0</v>
      </c>
      <c r="Q64" s="1573">
        <v>0</v>
      </c>
      <c r="R64" s="1573">
        <v>0</v>
      </c>
      <c r="S64" s="1573">
        <v>0</v>
      </c>
      <c r="T64" s="1573">
        <v>0</v>
      </c>
      <c r="U64" s="1573">
        <v>0</v>
      </c>
      <c r="V64" s="1573">
        <v>0</v>
      </c>
      <c r="W64" s="1573">
        <v>0</v>
      </c>
      <c r="X64" s="1575">
        <v>0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572">
        <v>6</v>
      </c>
      <c r="F65" s="1573" t="s">
        <v>808</v>
      </c>
      <c r="G65" s="1573" t="s">
        <v>770</v>
      </c>
      <c r="H65" s="1581">
        <v>20.11</v>
      </c>
      <c r="I65" s="1573">
        <v>8</v>
      </c>
      <c r="J65" s="1573">
        <v>0</v>
      </c>
      <c r="K65" s="1573">
        <v>0</v>
      </c>
      <c r="L65" s="1573">
        <v>1</v>
      </c>
      <c r="M65" s="1573">
        <v>1</v>
      </c>
      <c r="N65" s="1573">
        <v>0</v>
      </c>
      <c r="O65" s="1573">
        <v>16</v>
      </c>
      <c r="P65" s="1573">
        <v>0</v>
      </c>
      <c r="Q65" s="1573">
        <v>36</v>
      </c>
      <c r="R65" s="1573">
        <v>0</v>
      </c>
      <c r="S65" s="1573">
        <v>4</v>
      </c>
      <c r="T65" s="1573">
        <v>22</v>
      </c>
      <c r="U65" s="1573">
        <v>0</v>
      </c>
      <c r="V65" s="1573">
        <v>23</v>
      </c>
      <c r="W65" s="1573">
        <v>0</v>
      </c>
      <c r="X65" s="1575">
        <v>28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72">
        <v>7</v>
      </c>
      <c r="F66" s="1573" t="s">
        <v>799</v>
      </c>
      <c r="G66" s="1573" t="s">
        <v>770</v>
      </c>
      <c r="H66" s="1581">
        <v>19.88</v>
      </c>
      <c r="I66" s="1573">
        <v>3</v>
      </c>
      <c r="J66" s="1573">
        <v>2</v>
      </c>
      <c r="K66" s="1573">
        <v>0</v>
      </c>
      <c r="L66" s="1573">
        <v>1</v>
      </c>
      <c r="M66" s="1573">
        <v>1</v>
      </c>
      <c r="N66" s="1573">
        <v>0</v>
      </c>
      <c r="O66" s="1573">
        <v>18</v>
      </c>
      <c r="P66" s="1573">
        <v>135</v>
      </c>
      <c r="Q66" s="1573">
        <v>0</v>
      </c>
      <c r="R66" s="1573">
        <v>2</v>
      </c>
      <c r="S66" s="1573">
        <v>0</v>
      </c>
      <c r="T66" s="1573">
        <v>28</v>
      </c>
      <c r="U66" s="1573">
        <v>21</v>
      </c>
      <c r="V66" s="1573">
        <v>0</v>
      </c>
      <c r="W66" s="1573">
        <v>25</v>
      </c>
      <c r="X66" s="157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572">
        <v>8</v>
      </c>
      <c r="F67" s="1573" t="s">
        <v>592</v>
      </c>
      <c r="G67" s="1573" t="s">
        <v>770</v>
      </c>
      <c r="H67" s="1581">
        <v>20.260000000000002</v>
      </c>
      <c r="I67" s="1573">
        <v>5</v>
      </c>
      <c r="J67" s="1573">
        <v>2</v>
      </c>
      <c r="K67" s="1573">
        <v>0</v>
      </c>
      <c r="L67" s="1573">
        <v>2</v>
      </c>
      <c r="M67" s="1573">
        <v>1</v>
      </c>
      <c r="N67" s="1573">
        <v>70</v>
      </c>
      <c r="O67" s="1573">
        <v>16</v>
      </c>
      <c r="P67" s="1573">
        <v>0</v>
      </c>
      <c r="Q67" s="1573">
        <v>0</v>
      </c>
      <c r="R67" s="1573">
        <v>20</v>
      </c>
      <c r="S67" s="1573">
        <v>8</v>
      </c>
      <c r="T67" s="1573">
        <v>26</v>
      </c>
      <c r="U67" s="1573">
        <v>0</v>
      </c>
      <c r="V67" s="1573">
        <v>0</v>
      </c>
      <c r="W67" s="1573">
        <v>24</v>
      </c>
      <c r="X67" s="1575">
        <v>25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572">
        <v>9</v>
      </c>
      <c r="F68" s="1573" t="s">
        <v>1</v>
      </c>
      <c r="G68" s="1573"/>
      <c r="H68" s="1581"/>
      <c r="I68" s="1573">
        <v>0</v>
      </c>
      <c r="J68" s="1573">
        <v>0</v>
      </c>
      <c r="K68" s="1573">
        <v>0</v>
      </c>
      <c r="L68" s="1573">
        <v>0</v>
      </c>
      <c r="M68" s="1573">
        <v>0</v>
      </c>
      <c r="N68" s="1573">
        <v>0</v>
      </c>
      <c r="O68" s="1573">
        <v>0</v>
      </c>
      <c r="P68" s="1573">
        <v>0</v>
      </c>
      <c r="Q68" s="1573">
        <v>0</v>
      </c>
      <c r="R68" s="1573">
        <v>0</v>
      </c>
      <c r="S68" s="1573">
        <v>0</v>
      </c>
      <c r="T68" s="1573">
        <v>0</v>
      </c>
      <c r="U68" s="1573">
        <v>0</v>
      </c>
      <c r="V68" s="1573">
        <v>0</v>
      </c>
      <c r="W68" s="1573">
        <v>0</v>
      </c>
      <c r="X68" s="157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76">
        <v>10</v>
      </c>
      <c r="F69" s="1577" t="s">
        <v>1</v>
      </c>
      <c r="G69" s="1577"/>
      <c r="H69" s="1582"/>
      <c r="I69" s="1577">
        <v>0</v>
      </c>
      <c r="J69" s="1577">
        <v>0</v>
      </c>
      <c r="K69" s="1577">
        <v>0</v>
      </c>
      <c r="L69" s="1577">
        <v>0</v>
      </c>
      <c r="M69" s="1577">
        <v>0</v>
      </c>
      <c r="N69" s="1577">
        <v>0</v>
      </c>
      <c r="O69" s="1577">
        <v>0</v>
      </c>
      <c r="P69" s="1577">
        <v>0</v>
      </c>
      <c r="Q69" s="1577">
        <v>0</v>
      </c>
      <c r="R69" s="1577">
        <v>0</v>
      </c>
      <c r="S69" s="1577">
        <v>0</v>
      </c>
      <c r="T69" s="1577">
        <v>0</v>
      </c>
      <c r="U69" s="1577">
        <v>0</v>
      </c>
      <c r="V69" s="1577">
        <v>0</v>
      </c>
      <c r="W69" s="1577">
        <v>0</v>
      </c>
      <c r="X69" s="157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667" t="s">
        <v>749</v>
      </c>
      <c r="F74" s="1668" t="s">
        <v>750</v>
      </c>
      <c r="G74" s="1668" t="s">
        <v>751</v>
      </c>
      <c r="H74" s="1668" t="s">
        <v>752</v>
      </c>
      <c r="I74" s="1668" t="s">
        <v>753</v>
      </c>
      <c r="J74" s="1668" t="s">
        <v>754</v>
      </c>
      <c r="K74" s="1668" t="s">
        <v>755</v>
      </c>
      <c r="L74" s="1668"/>
      <c r="M74" s="1668"/>
      <c r="N74" s="1668"/>
      <c r="O74" s="1668"/>
      <c r="P74" s="1668"/>
      <c r="Q74" s="1668"/>
      <c r="R74" s="1668"/>
      <c r="S74" s="1668"/>
      <c r="T74" s="1668"/>
      <c r="U74" s="1668"/>
      <c r="V74" s="1668"/>
      <c r="W74" s="1668"/>
      <c r="X74" s="166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77">
        <v>5</v>
      </c>
      <c r="F75" s="1678">
        <v>10</v>
      </c>
      <c r="G75" s="1671">
        <v>3</v>
      </c>
      <c r="H75" s="1671">
        <v>9</v>
      </c>
      <c r="I75" s="1672">
        <v>11</v>
      </c>
      <c r="J75" s="1672">
        <v>24</v>
      </c>
      <c r="K75" s="1671">
        <v>53</v>
      </c>
      <c r="L75" s="1671"/>
      <c r="M75" s="1671"/>
      <c r="N75" s="1671"/>
      <c r="O75" s="1671"/>
      <c r="P75" s="1671"/>
      <c r="Q75" s="1671"/>
      <c r="R75" s="1671"/>
      <c r="S75" s="1671"/>
      <c r="T75" s="1671"/>
      <c r="U75" s="1671"/>
      <c r="V75" s="1671"/>
      <c r="W75" s="1671"/>
      <c r="X75" s="1673"/>
      <c r="AA75" s="256">
        <f>IF(E75=D72,0,1)</f>
        <v>0</v>
      </c>
    </row>
    <row r="76" spans="2:28" x14ac:dyDescent="0.25">
      <c r="E76" s="1670" t="s">
        <v>581</v>
      </c>
      <c r="F76" s="1671" t="s">
        <v>63</v>
      </c>
      <c r="G76" s="1671" t="s">
        <v>756</v>
      </c>
      <c r="H76" s="1671" t="s">
        <v>757</v>
      </c>
      <c r="I76" s="1672" t="s">
        <v>66</v>
      </c>
      <c r="J76" s="1672" t="s">
        <v>67</v>
      </c>
      <c r="K76" s="1671" t="s">
        <v>68</v>
      </c>
      <c r="L76" s="1671" t="s">
        <v>69</v>
      </c>
      <c r="M76" s="1671" t="s">
        <v>22</v>
      </c>
      <c r="N76" s="1671" t="s">
        <v>758</v>
      </c>
      <c r="O76" s="1671" t="s">
        <v>759</v>
      </c>
      <c r="P76" s="1671" t="s">
        <v>760</v>
      </c>
      <c r="Q76" s="1671" t="s">
        <v>761</v>
      </c>
      <c r="R76" s="1671" t="s">
        <v>762</v>
      </c>
      <c r="S76" s="1671" t="s">
        <v>763</v>
      </c>
      <c r="T76" s="1671" t="s">
        <v>764</v>
      </c>
      <c r="U76" s="1671" t="s">
        <v>765</v>
      </c>
      <c r="V76" s="1671" t="s">
        <v>766</v>
      </c>
      <c r="W76" s="1671" t="s">
        <v>767</v>
      </c>
      <c r="X76" s="1673" t="s">
        <v>768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670">
        <v>1</v>
      </c>
      <c r="F77" s="1671" t="s">
        <v>701</v>
      </c>
      <c r="G77" s="1671" t="s">
        <v>769</v>
      </c>
      <c r="H77" s="1679">
        <v>24.02</v>
      </c>
      <c r="I77" s="1671">
        <v>4</v>
      </c>
      <c r="J77" s="1671">
        <v>1</v>
      </c>
      <c r="K77" s="1671">
        <v>0</v>
      </c>
      <c r="L77" s="1671">
        <v>0</v>
      </c>
      <c r="M77" s="1671">
        <v>1</v>
      </c>
      <c r="N77" s="1671">
        <v>0</v>
      </c>
      <c r="O77" s="1671">
        <v>0</v>
      </c>
      <c r="P77" s="1671">
        <v>39</v>
      </c>
      <c r="Q77" s="1671">
        <v>0</v>
      </c>
      <c r="R77" s="1671">
        <v>60</v>
      </c>
      <c r="S77" s="1671">
        <v>0</v>
      </c>
      <c r="T77" s="1671">
        <v>0</v>
      </c>
      <c r="U77" s="1671">
        <v>24</v>
      </c>
      <c r="V77" s="1671">
        <v>0</v>
      </c>
      <c r="W77" s="1671">
        <v>24</v>
      </c>
      <c r="X77" s="1673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670">
        <v>2</v>
      </c>
      <c r="F78" s="1671" t="s">
        <v>675</v>
      </c>
      <c r="G78" s="1671" t="s">
        <v>769</v>
      </c>
      <c r="H78" s="1679">
        <v>17.829999999999998</v>
      </c>
      <c r="I78" s="1671">
        <v>4</v>
      </c>
      <c r="J78" s="1671">
        <v>0</v>
      </c>
      <c r="K78" s="1671">
        <v>0</v>
      </c>
      <c r="L78" s="1671">
        <v>0</v>
      </c>
      <c r="M78" s="1671">
        <v>1</v>
      </c>
      <c r="N78" s="1671">
        <v>0</v>
      </c>
      <c r="O78" s="1671">
        <v>0</v>
      </c>
      <c r="P78" s="1671">
        <v>0</v>
      </c>
      <c r="Q78" s="1671">
        <v>0</v>
      </c>
      <c r="R78" s="1671">
        <v>0</v>
      </c>
      <c r="S78" s="1671">
        <v>0</v>
      </c>
      <c r="T78" s="1671">
        <v>0</v>
      </c>
      <c r="U78" s="1671">
        <v>0</v>
      </c>
      <c r="V78" s="1671">
        <v>0</v>
      </c>
      <c r="W78" s="1671">
        <v>0</v>
      </c>
      <c r="X78" s="167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670">
        <v>3</v>
      </c>
      <c r="F79" s="1671" t="s">
        <v>674</v>
      </c>
      <c r="G79" s="1671" t="s">
        <v>769</v>
      </c>
      <c r="H79" s="1679">
        <v>21.1</v>
      </c>
      <c r="I79" s="1671">
        <v>6</v>
      </c>
      <c r="J79" s="1671">
        <v>0</v>
      </c>
      <c r="K79" s="1671">
        <v>1</v>
      </c>
      <c r="L79" s="1671">
        <v>0</v>
      </c>
      <c r="M79" s="1671">
        <v>1</v>
      </c>
      <c r="N79" s="1671">
        <v>0</v>
      </c>
      <c r="O79" s="1671">
        <v>0</v>
      </c>
      <c r="P79" s="1671">
        <v>0</v>
      </c>
      <c r="Q79" s="1671">
        <v>56</v>
      </c>
      <c r="R79" s="1671">
        <v>0</v>
      </c>
      <c r="S79" s="1671">
        <v>0</v>
      </c>
      <c r="T79" s="1671">
        <v>0</v>
      </c>
      <c r="U79" s="1671">
        <v>0</v>
      </c>
      <c r="V79" s="1671">
        <v>20</v>
      </c>
      <c r="W79" s="1671">
        <v>0</v>
      </c>
      <c r="X79" s="167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670">
        <v>4</v>
      </c>
      <c r="F80" s="1671" t="s">
        <v>803</v>
      </c>
      <c r="G80" s="1671" t="s">
        <v>769</v>
      </c>
      <c r="H80" s="1679">
        <v>18.63</v>
      </c>
      <c r="I80" s="1671">
        <v>3</v>
      </c>
      <c r="J80" s="1671">
        <v>0</v>
      </c>
      <c r="K80" s="1671">
        <v>0</v>
      </c>
      <c r="L80" s="1671">
        <v>0</v>
      </c>
      <c r="M80" s="1671">
        <v>1</v>
      </c>
      <c r="N80" s="1671">
        <v>0</v>
      </c>
      <c r="O80" s="1671">
        <v>0</v>
      </c>
      <c r="P80" s="1671">
        <v>0</v>
      </c>
      <c r="Q80" s="1671">
        <v>0</v>
      </c>
      <c r="R80" s="1671">
        <v>0</v>
      </c>
      <c r="S80" s="1671">
        <v>0</v>
      </c>
      <c r="T80" s="1671">
        <v>0</v>
      </c>
      <c r="U80" s="1671">
        <v>0</v>
      </c>
      <c r="V80" s="1671">
        <v>0</v>
      </c>
      <c r="W80" s="1671">
        <v>0</v>
      </c>
      <c r="X80" s="1673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104</v>
      </c>
      <c r="C81" s="256">
        <f t="shared" ca="1" si="27"/>
        <v>104</v>
      </c>
      <c r="E81" s="1670">
        <v>5</v>
      </c>
      <c r="F81" s="1671" t="s">
        <v>711</v>
      </c>
      <c r="G81" s="1671" t="s">
        <v>770</v>
      </c>
      <c r="H81" s="1679">
        <v>22.05</v>
      </c>
      <c r="I81" s="1671">
        <v>3</v>
      </c>
      <c r="J81" s="1671">
        <v>1</v>
      </c>
      <c r="K81" s="1671">
        <v>0</v>
      </c>
      <c r="L81" s="1671">
        <v>1</v>
      </c>
      <c r="M81" s="1671">
        <v>1</v>
      </c>
      <c r="N81" s="1671">
        <v>0</v>
      </c>
      <c r="O81" s="1671">
        <v>8</v>
      </c>
      <c r="P81" s="1671">
        <v>80</v>
      </c>
      <c r="Q81" s="1671">
        <v>0</v>
      </c>
      <c r="R81" s="1671">
        <v>4</v>
      </c>
      <c r="S81" s="1671">
        <v>0</v>
      </c>
      <c r="T81" s="1671">
        <v>25</v>
      </c>
      <c r="U81" s="1671">
        <v>21</v>
      </c>
      <c r="V81" s="1671">
        <v>0</v>
      </c>
      <c r="W81" s="1671">
        <v>22</v>
      </c>
      <c r="X81" s="1673">
        <v>0</v>
      </c>
      <c r="Y81" s="256">
        <f t="shared" ca="1" si="25"/>
        <v>104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670">
        <v>6</v>
      </c>
      <c r="F82" s="1671" t="s">
        <v>697</v>
      </c>
      <c r="G82" s="1671" t="s">
        <v>770</v>
      </c>
      <c r="H82" s="1679">
        <v>21.67</v>
      </c>
      <c r="I82" s="1671">
        <v>2</v>
      </c>
      <c r="J82" s="1671">
        <v>4</v>
      </c>
      <c r="K82" s="1671">
        <v>0</v>
      </c>
      <c r="L82" s="1671">
        <v>2</v>
      </c>
      <c r="M82" s="1671">
        <v>1</v>
      </c>
      <c r="N82" s="1671">
        <v>16</v>
      </c>
      <c r="O82" s="1671">
        <v>8</v>
      </c>
      <c r="P82" s="1671">
        <v>0</v>
      </c>
      <c r="Q82" s="1671">
        <v>0</v>
      </c>
      <c r="R82" s="1671">
        <v>72</v>
      </c>
      <c r="S82" s="1671">
        <v>5</v>
      </c>
      <c r="T82" s="1671">
        <v>27</v>
      </c>
      <c r="U82" s="1671">
        <v>0</v>
      </c>
      <c r="V82" s="1671">
        <v>0</v>
      </c>
      <c r="W82" s="1671">
        <v>14</v>
      </c>
      <c r="X82" s="1673">
        <v>27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107</v>
      </c>
      <c r="C83" s="256">
        <f t="shared" ca="1" si="27"/>
        <v>107</v>
      </c>
      <c r="E83" s="1670">
        <v>7</v>
      </c>
      <c r="F83" s="1671" t="s">
        <v>804</v>
      </c>
      <c r="G83" s="1671" t="s">
        <v>769</v>
      </c>
      <c r="H83" s="1679">
        <v>21.66</v>
      </c>
      <c r="I83" s="1671">
        <v>2</v>
      </c>
      <c r="J83" s="1671">
        <v>2</v>
      </c>
      <c r="K83" s="1671">
        <v>0</v>
      </c>
      <c r="L83" s="1671">
        <v>0</v>
      </c>
      <c r="M83" s="1671">
        <v>1</v>
      </c>
      <c r="N83" s="1671">
        <v>0</v>
      </c>
      <c r="O83" s="1671">
        <v>0</v>
      </c>
      <c r="P83" s="1671">
        <v>20</v>
      </c>
      <c r="Q83" s="1671">
        <v>0</v>
      </c>
      <c r="R83" s="1671">
        <v>0</v>
      </c>
      <c r="S83" s="1671">
        <v>0</v>
      </c>
      <c r="T83" s="1671">
        <v>0</v>
      </c>
      <c r="U83" s="1671">
        <v>29</v>
      </c>
      <c r="V83" s="1671">
        <v>0</v>
      </c>
      <c r="W83" s="1671">
        <v>0</v>
      </c>
      <c r="X83" s="1673">
        <v>0</v>
      </c>
      <c r="Y83" s="256">
        <f t="shared" ca="1" si="25"/>
        <v>107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1670">
        <v>8</v>
      </c>
      <c r="F84" s="1671" t="s">
        <v>672</v>
      </c>
      <c r="G84" s="1671" t="s">
        <v>769</v>
      </c>
      <c r="H84" s="1679">
        <v>22.98</v>
      </c>
      <c r="I84" s="1671">
        <v>4</v>
      </c>
      <c r="J84" s="1671">
        <v>3</v>
      </c>
      <c r="K84" s="1671">
        <v>0</v>
      </c>
      <c r="L84" s="1671">
        <v>0</v>
      </c>
      <c r="M84" s="1671">
        <v>1</v>
      </c>
      <c r="N84" s="1671">
        <v>0</v>
      </c>
      <c r="O84" s="1671">
        <v>0</v>
      </c>
      <c r="P84" s="1671">
        <v>0</v>
      </c>
      <c r="Q84" s="1671">
        <v>0</v>
      </c>
      <c r="R84" s="1671">
        <v>0</v>
      </c>
      <c r="S84" s="1671">
        <v>0</v>
      </c>
      <c r="T84" s="1671">
        <v>0</v>
      </c>
      <c r="U84" s="1671">
        <v>0</v>
      </c>
      <c r="V84" s="1671">
        <v>0</v>
      </c>
      <c r="W84" s="1671">
        <v>0</v>
      </c>
      <c r="X84" s="1673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670">
        <v>9</v>
      </c>
      <c r="F85" s="1671" t="s">
        <v>1</v>
      </c>
      <c r="G85" s="1671"/>
      <c r="H85" s="1679"/>
      <c r="I85" s="1671">
        <v>0</v>
      </c>
      <c r="J85" s="1671">
        <v>0</v>
      </c>
      <c r="K85" s="1671">
        <v>0</v>
      </c>
      <c r="L85" s="1671">
        <v>0</v>
      </c>
      <c r="M85" s="1671">
        <v>0</v>
      </c>
      <c r="N85" s="1671">
        <v>0</v>
      </c>
      <c r="O85" s="1671">
        <v>0</v>
      </c>
      <c r="P85" s="1671">
        <v>0</v>
      </c>
      <c r="Q85" s="1671">
        <v>0</v>
      </c>
      <c r="R85" s="1671">
        <v>0</v>
      </c>
      <c r="S85" s="1671">
        <v>0</v>
      </c>
      <c r="T85" s="1671">
        <v>0</v>
      </c>
      <c r="U85" s="1671">
        <v>0</v>
      </c>
      <c r="V85" s="1671">
        <v>0</v>
      </c>
      <c r="W85" s="1671">
        <v>0</v>
      </c>
      <c r="X85" s="167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674">
        <v>10</v>
      </c>
      <c r="F86" s="1675" t="s">
        <v>1</v>
      </c>
      <c r="G86" s="1675"/>
      <c r="H86" s="1680"/>
      <c r="I86" s="1675">
        <v>0</v>
      </c>
      <c r="J86" s="1675">
        <v>0</v>
      </c>
      <c r="K86" s="1675">
        <v>0</v>
      </c>
      <c r="L86" s="1675">
        <v>0</v>
      </c>
      <c r="M86" s="1675">
        <v>0</v>
      </c>
      <c r="N86" s="1675">
        <v>0</v>
      </c>
      <c r="O86" s="1675">
        <v>0</v>
      </c>
      <c r="P86" s="1675">
        <v>0</v>
      </c>
      <c r="Q86" s="1675">
        <v>0</v>
      </c>
      <c r="R86" s="1675">
        <v>0</v>
      </c>
      <c r="S86" s="1675">
        <v>0</v>
      </c>
      <c r="T86" s="1675">
        <v>0</v>
      </c>
      <c r="U86" s="1675">
        <v>0</v>
      </c>
      <c r="V86" s="1675">
        <v>0</v>
      </c>
      <c r="W86" s="1675">
        <v>0</v>
      </c>
      <c r="X86" s="167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527" t="s">
        <v>749</v>
      </c>
      <c r="F91" s="1528" t="s">
        <v>750</v>
      </c>
      <c r="G91" s="1528" t="s">
        <v>751</v>
      </c>
      <c r="H91" s="1528" t="s">
        <v>752</v>
      </c>
      <c r="I91" s="1528" t="s">
        <v>753</v>
      </c>
      <c r="J91" s="1528" t="s">
        <v>754</v>
      </c>
      <c r="K91" s="1528" t="s">
        <v>755</v>
      </c>
      <c r="L91" s="1528"/>
      <c r="M91" s="1528"/>
      <c r="N91" s="1528"/>
      <c r="O91" s="1528"/>
      <c r="P91" s="1528"/>
      <c r="Q91" s="1528"/>
      <c r="R91" s="1528"/>
      <c r="S91" s="1528"/>
      <c r="T91" s="1528"/>
      <c r="U91" s="1528"/>
      <c r="V91" s="1528"/>
      <c r="W91" s="1528"/>
      <c r="X91" s="152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37">
        <v>6</v>
      </c>
      <c r="F92" s="1538">
        <v>7</v>
      </c>
      <c r="G92" s="1531">
        <v>10</v>
      </c>
      <c r="H92" s="1531">
        <v>2</v>
      </c>
      <c r="I92" s="1532">
        <v>24</v>
      </c>
      <c r="J92" s="1532">
        <v>8</v>
      </c>
      <c r="K92" s="1531">
        <v>73</v>
      </c>
      <c r="L92" s="1531"/>
      <c r="M92" s="1531"/>
      <c r="N92" s="1531"/>
      <c r="O92" s="1531"/>
      <c r="P92" s="1531"/>
      <c r="Q92" s="1531"/>
      <c r="R92" s="1531"/>
      <c r="S92" s="1531"/>
      <c r="T92" s="1531"/>
      <c r="U92" s="1531"/>
      <c r="V92" s="1531"/>
      <c r="W92" s="1531"/>
      <c r="X92" s="1533"/>
      <c r="AA92" s="256">
        <f>IF(E92=D89,0,1)</f>
        <v>0</v>
      </c>
    </row>
    <row r="93" spans="2:28" x14ac:dyDescent="0.25">
      <c r="E93" s="1530" t="s">
        <v>581</v>
      </c>
      <c r="F93" s="1531" t="s">
        <v>63</v>
      </c>
      <c r="G93" s="1531" t="s">
        <v>756</v>
      </c>
      <c r="H93" s="1531" t="s">
        <v>757</v>
      </c>
      <c r="I93" s="1532" t="s">
        <v>66</v>
      </c>
      <c r="J93" s="1532" t="s">
        <v>67</v>
      </c>
      <c r="K93" s="1531" t="s">
        <v>68</v>
      </c>
      <c r="L93" s="1531" t="s">
        <v>69</v>
      </c>
      <c r="M93" s="1531" t="s">
        <v>22</v>
      </c>
      <c r="N93" s="1531" t="s">
        <v>758</v>
      </c>
      <c r="O93" s="1531" t="s">
        <v>759</v>
      </c>
      <c r="P93" s="1531" t="s">
        <v>760</v>
      </c>
      <c r="Q93" s="1531" t="s">
        <v>761</v>
      </c>
      <c r="R93" s="1531" t="s">
        <v>762</v>
      </c>
      <c r="S93" s="1531" t="s">
        <v>763</v>
      </c>
      <c r="T93" s="1531" t="s">
        <v>764</v>
      </c>
      <c r="U93" s="1531" t="s">
        <v>765</v>
      </c>
      <c r="V93" s="1531" t="s">
        <v>766</v>
      </c>
      <c r="W93" s="1531" t="s">
        <v>767</v>
      </c>
      <c r="X93" s="1533" t="s">
        <v>768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530">
        <v>1</v>
      </c>
      <c r="F94" s="1531" t="s">
        <v>586</v>
      </c>
      <c r="G94" s="1531" t="s">
        <v>770</v>
      </c>
      <c r="H94" s="1539">
        <v>21.17</v>
      </c>
      <c r="I94" s="1531">
        <v>4</v>
      </c>
      <c r="J94" s="1531">
        <v>1</v>
      </c>
      <c r="K94" s="1531">
        <v>0</v>
      </c>
      <c r="L94" s="1531">
        <v>2</v>
      </c>
      <c r="M94" s="1531">
        <v>1</v>
      </c>
      <c r="N94" s="1531">
        <v>16</v>
      </c>
      <c r="O94" s="1531">
        <v>10</v>
      </c>
      <c r="P94" s="1531">
        <v>74</v>
      </c>
      <c r="Q94" s="1531">
        <v>20</v>
      </c>
      <c r="R94" s="1531">
        <v>0</v>
      </c>
      <c r="S94" s="1531">
        <v>0</v>
      </c>
      <c r="T94" s="1531">
        <v>28</v>
      </c>
      <c r="U94" s="1531">
        <v>17</v>
      </c>
      <c r="V94" s="1531">
        <v>26</v>
      </c>
      <c r="W94" s="1531">
        <v>0</v>
      </c>
      <c r="X94" s="1533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530">
        <v>2</v>
      </c>
      <c r="F95" s="1531" t="s">
        <v>693</v>
      </c>
      <c r="G95" s="1531" t="s">
        <v>770</v>
      </c>
      <c r="H95" s="1539">
        <v>25.05</v>
      </c>
      <c r="I95" s="1531">
        <v>5</v>
      </c>
      <c r="J95" s="1531">
        <v>2</v>
      </c>
      <c r="K95" s="1531">
        <v>0</v>
      </c>
      <c r="L95" s="1531">
        <v>1</v>
      </c>
      <c r="M95" s="1531">
        <v>1</v>
      </c>
      <c r="N95" s="1531">
        <v>0</v>
      </c>
      <c r="O95" s="1531">
        <v>32</v>
      </c>
      <c r="P95" s="1531">
        <v>25</v>
      </c>
      <c r="Q95" s="1531">
        <v>99</v>
      </c>
      <c r="R95" s="1531">
        <v>0</v>
      </c>
      <c r="S95" s="1531">
        <v>0</v>
      </c>
      <c r="T95" s="1531">
        <v>24</v>
      </c>
      <c r="U95" s="1531">
        <v>24</v>
      </c>
      <c r="V95" s="1531">
        <v>12</v>
      </c>
      <c r="W95" s="1531">
        <v>0</v>
      </c>
      <c r="X95" s="1533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530">
        <v>3</v>
      </c>
      <c r="F96" s="1531" t="s">
        <v>587</v>
      </c>
      <c r="G96" s="1531" t="s">
        <v>770</v>
      </c>
      <c r="H96" s="1539">
        <v>17.68</v>
      </c>
      <c r="I96" s="1531">
        <v>2</v>
      </c>
      <c r="J96" s="1531">
        <v>3</v>
      </c>
      <c r="K96" s="1531">
        <v>1</v>
      </c>
      <c r="L96" s="1531">
        <v>1</v>
      </c>
      <c r="M96" s="1531">
        <v>1</v>
      </c>
      <c r="N96" s="1531">
        <v>0</v>
      </c>
      <c r="O96" s="1531">
        <v>2</v>
      </c>
      <c r="P96" s="1531">
        <v>16</v>
      </c>
      <c r="Q96" s="1531">
        <v>20</v>
      </c>
      <c r="R96" s="1531">
        <v>0</v>
      </c>
      <c r="S96" s="1531">
        <v>0</v>
      </c>
      <c r="T96" s="1531">
        <v>38</v>
      </c>
      <c r="U96" s="1531">
        <v>23</v>
      </c>
      <c r="V96" s="1531">
        <v>24</v>
      </c>
      <c r="W96" s="1531">
        <v>0</v>
      </c>
      <c r="X96" s="1533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530">
        <v>4</v>
      </c>
      <c r="F97" s="1531" t="s">
        <v>659</v>
      </c>
      <c r="G97" s="1531" t="s">
        <v>770</v>
      </c>
      <c r="H97" s="1539">
        <v>22.85</v>
      </c>
      <c r="I97" s="1531">
        <v>5</v>
      </c>
      <c r="J97" s="1531">
        <v>1</v>
      </c>
      <c r="K97" s="1531">
        <v>0</v>
      </c>
      <c r="L97" s="1531">
        <v>2</v>
      </c>
      <c r="M97" s="1531">
        <v>1</v>
      </c>
      <c r="N97" s="1531">
        <v>20</v>
      </c>
      <c r="O97" s="1531">
        <v>0</v>
      </c>
      <c r="P97" s="1531">
        <v>32</v>
      </c>
      <c r="Q97" s="1531">
        <v>48</v>
      </c>
      <c r="R97" s="1531">
        <v>20</v>
      </c>
      <c r="S97" s="1531">
        <v>0</v>
      </c>
      <c r="T97" s="1531">
        <v>0</v>
      </c>
      <c r="U97" s="1531">
        <v>21</v>
      </c>
      <c r="V97" s="1531">
        <v>21</v>
      </c>
      <c r="W97" s="1531">
        <v>24</v>
      </c>
      <c r="X97" s="1533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530">
        <v>5</v>
      </c>
      <c r="F98" s="1531" t="s">
        <v>588</v>
      </c>
      <c r="G98" s="1531" t="s">
        <v>769</v>
      </c>
      <c r="H98" s="1539">
        <v>25.41</v>
      </c>
      <c r="I98" s="1531">
        <v>5</v>
      </c>
      <c r="J98" s="1531">
        <v>2</v>
      </c>
      <c r="K98" s="1531">
        <v>0</v>
      </c>
      <c r="L98" s="1531">
        <v>1</v>
      </c>
      <c r="M98" s="1531">
        <v>1</v>
      </c>
      <c r="N98" s="1531">
        <v>2</v>
      </c>
      <c r="O98" s="1531">
        <v>0</v>
      </c>
      <c r="P98" s="1531">
        <v>0</v>
      </c>
      <c r="Q98" s="1531">
        <v>154</v>
      </c>
      <c r="R98" s="1531">
        <v>0</v>
      </c>
      <c r="S98" s="1531">
        <v>0</v>
      </c>
      <c r="T98" s="1531">
        <v>0</v>
      </c>
      <c r="U98" s="1531">
        <v>0</v>
      </c>
      <c r="V98" s="1531">
        <v>15</v>
      </c>
      <c r="W98" s="1531">
        <v>0</v>
      </c>
      <c r="X98" s="153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530">
        <v>6</v>
      </c>
      <c r="F99" s="1531" t="s">
        <v>590</v>
      </c>
      <c r="G99" s="1531" t="s">
        <v>769</v>
      </c>
      <c r="H99" s="1539">
        <v>21.04</v>
      </c>
      <c r="I99" s="1531">
        <v>2</v>
      </c>
      <c r="J99" s="1531">
        <v>2</v>
      </c>
      <c r="K99" s="1531">
        <v>0</v>
      </c>
      <c r="L99" s="1531">
        <v>0</v>
      </c>
      <c r="M99" s="1531">
        <v>1</v>
      </c>
      <c r="N99" s="1531">
        <v>0</v>
      </c>
      <c r="O99" s="1531">
        <v>0</v>
      </c>
      <c r="P99" s="1531">
        <v>40</v>
      </c>
      <c r="Q99" s="1531">
        <v>0</v>
      </c>
      <c r="R99" s="1531">
        <v>0</v>
      </c>
      <c r="S99" s="1531">
        <v>0</v>
      </c>
      <c r="T99" s="1531">
        <v>0</v>
      </c>
      <c r="U99" s="1531">
        <v>20</v>
      </c>
      <c r="V99" s="1531">
        <v>0</v>
      </c>
      <c r="W99" s="1531">
        <v>0</v>
      </c>
      <c r="X99" s="1533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530">
        <v>7</v>
      </c>
      <c r="F100" s="1531" t="s">
        <v>579</v>
      </c>
      <c r="G100" s="1531" t="s">
        <v>770</v>
      </c>
      <c r="H100" s="1539">
        <v>26.25</v>
      </c>
      <c r="I100" s="1531">
        <v>2</v>
      </c>
      <c r="J100" s="1531">
        <v>5</v>
      </c>
      <c r="K100" s="1531">
        <v>1</v>
      </c>
      <c r="L100" s="1531">
        <v>1</v>
      </c>
      <c r="M100" s="1531">
        <v>1</v>
      </c>
      <c r="N100" s="1531">
        <v>0</v>
      </c>
      <c r="O100" s="1531">
        <v>68</v>
      </c>
      <c r="P100" s="1531">
        <v>32</v>
      </c>
      <c r="Q100" s="1531">
        <v>0</v>
      </c>
      <c r="R100" s="1531">
        <v>16</v>
      </c>
      <c r="S100" s="1531">
        <v>0</v>
      </c>
      <c r="T100" s="1531">
        <v>17</v>
      </c>
      <c r="U100" s="1531">
        <v>13</v>
      </c>
      <c r="V100" s="1531">
        <v>0</v>
      </c>
      <c r="W100" s="1531">
        <v>19</v>
      </c>
      <c r="X100" s="1533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530">
        <v>8</v>
      </c>
      <c r="F101" s="1531" t="s">
        <v>578</v>
      </c>
      <c r="G101" s="1531" t="s">
        <v>770</v>
      </c>
      <c r="H101" s="1539">
        <v>26.84</v>
      </c>
      <c r="I101" s="1531">
        <v>6</v>
      </c>
      <c r="J101" s="1531">
        <v>2</v>
      </c>
      <c r="K101" s="1531">
        <v>0</v>
      </c>
      <c r="L101" s="1531">
        <v>2</v>
      </c>
      <c r="M101" s="1531">
        <v>1</v>
      </c>
      <c r="N101" s="1531">
        <v>40</v>
      </c>
      <c r="O101" s="1531">
        <v>131</v>
      </c>
      <c r="P101" s="1531">
        <v>16</v>
      </c>
      <c r="Q101" s="1531">
        <v>16</v>
      </c>
      <c r="R101" s="1531">
        <v>0</v>
      </c>
      <c r="S101" s="1531">
        <v>0</v>
      </c>
      <c r="T101" s="1531">
        <v>18</v>
      </c>
      <c r="U101" s="1531">
        <v>19</v>
      </c>
      <c r="V101" s="1531">
        <v>19</v>
      </c>
      <c r="W101" s="1531">
        <v>0</v>
      </c>
      <c r="X101" s="1533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30">
        <v>9</v>
      </c>
      <c r="F102" s="1531" t="s">
        <v>1</v>
      </c>
      <c r="G102" s="1531"/>
      <c r="H102" s="1539"/>
      <c r="I102" s="1531">
        <v>0</v>
      </c>
      <c r="J102" s="1531">
        <v>0</v>
      </c>
      <c r="K102" s="1531">
        <v>0</v>
      </c>
      <c r="L102" s="1531">
        <v>0</v>
      </c>
      <c r="M102" s="1531">
        <v>0</v>
      </c>
      <c r="N102" s="1531">
        <v>0</v>
      </c>
      <c r="O102" s="1531">
        <v>0</v>
      </c>
      <c r="P102" s="1531">
        <v>0</v>
      </c>
      <c r="Q102" s="1531">
        <v>0</v>
      </c>
      <c r="R102" s="1531">
        <v>0</v>
      </c>
      <c r="S102" s="1531">
        <v>0</v>
      </c>
      <c r="T102" s="1531">
        <v>0</v>
      </c>
      <c r="U102" s="1531">
        <v>0</v>
      </c>
      <c r="V102" s="1531">
        <v>0</v>
      </c>
      <c r="W102" s="1531">
        <v>0</v>
      </c>
      <c r="X102" s="153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34">
        <v>10</v>
      </c>
      <c r="F103" s="1535" t="s">
        <v>1</v>
      </c>
      <c r="G103" s="1535"/>
      <c r="H103" s="1540"/>
      <c r="I103" s="1535">
        <v>0</v>
      </c>
      <c r="J103" s="1535">
        <v>0</v>
      </c>
      <c r="K103" s="1535">
        <v>0</v>
      </c>
      <c r="L103" s="1535">
        <v>0</v>
      </c>
      <c r="M103" s="1535">
        <v>0</v>
      </c>
      <c r="N103" s="1535">
        <v>0</v>
      </c>
      <c r="O103" s="1535">
        <v>0</v>
      </c>
      <c r="P103" s="1535">
        <v>0</v>
      </c>
      <c r="Q103" s="1535">
        <v>0</v>
      </c>
      <c r="R103" s="1535">
        <v>0</v>
      </c>
      <c r="S103" s="1535">
        <v>0</v>
      </c>
      <c r="T103" s="1535">
        <v>0</v>
      </c>
      <c r="U103" s="1535">
        <v>0</v>
      </c>
      <c r="V103" s="1535">
        <v>0</v>
      </c>
      <c r="W103" s="1535">
        <v>0</v>
      </c>
      <c r="X103" s="153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583" t="s">
        <v>749</v>
      </c>
      <c r="F108" s="1584" t="s">
        <v>750</v>
      </c>
      <c r="G108" s="1584" t="s">
        <v>751</v>
      </c>
      <c r="H108" s="1584" t="s">
        <v>752</v>
      </c>
      <c r="I108" s="1584" t="s">
        <v>753</v>
      </c>
      <c r="J108" s="1584" t="s">
        <v>754</v>
      </c>
      <c r="K108" s="1584" t="s">
        <v>755</v>
      </c>
      <c r="L108" s="1584"/>
      <c r="M108" s="1584"/>
      <c r="N108" s="1584"/>
      <c r="O108" s="1584"/>
      <c r="P108" s="1584"/>
      <c r="Q108" s="1584"/>
      <c r="R108" s="1584"/>
      <c r="S108" s="1584"/>
      <c r="T108" s="1584"/>
      <c r="U108" s="1584"/>
      <c r="V108" s="1584"/>
      <c r="W108" s="1584"/>
      <c r="X108" s="15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593">
        <v>7</v>
      </c>
      <c r="F109" s="1594">
        <v>6</v>
      </c>
      <c r="G109" s="1587">
        <v>2</v>
      </c>
      <c r="H109" s="1587">
        <v>10</v>
      </c>
      <c r="I109" s="1588">
        <v>8</v>
      </c>
      <c r="J109" s="1588">
        <v>24</v>
      </c>
      <c r="K109" s="1587">
        <v>58</v>
      </c>
      <c r="L109" s="1587"/>
      <c r="M109" s="1587"/>
      <c r="N109" s="1587"/>
      <c r="O109" s="1587"/>
      <c r="P109" s="1587"/>
      <c r="Q109" s="1587"/>
      <c r="R109" s="1587"/>
      <c r="S109" s="1587"/>
      <c r="T109" s="1587"/>
      <c r="U109" s="1587"/>
      <c r="V109" s="1587"/>
      <c r="W109" s="1587"/>
      <c r="X109" s="1589"/>
      <c r="AA109" s="256">
        <f>IF(E109=D106,0,1)</f>
        <v>0</v>
      </c>
    </row>
    <row r="110" spans="2:28" x14ac:dyDescent="0.25">
      <c r="E110" s="1586" t="s">
        <v>581</v>
      </c>
      <c r="F110" s="1587" t="s">
        <v>63</v>
      </c>
      <c r="G110" s="1587" t="s">
        <v>756</v>
      </c>
      <c r="H110" s="1587" t="s">
        <v>757</v>
      </c>
      <c r="I110" s="1588" t="s">
        <v>66</v>
      </c>
      <c r="J110" s="1588" t="s">
        <v>67</v>
      </c>
      <c r="K110" s="1587" t="s">
        <v>68</v>
      </c>
      <c r="L110" s="1587" t="s">
        <v>69</v>
      </c>
      <c r="M110" s="1587" t="s">
        <v>22</v>
      </c>
      <c r="N110" s="1587" t="s">
        <v>758</v>
      </c>
      <c r="O110" s="1587" t="s">
        <v>759</v>
      </c>
      <c r="P110" s="1587" t="s">
        <v>760</v>
      </c>
      <c r="Q110" s="1587" t="s">
        <v>761</v>
      </c>
      <c r="R110" s="1587" t="s">
        <v>762</v>
      </c>
      <c r="S110" s="1587" t="s">
        <v>763</v>
      </c>
      <c r="T110" s="1587" t="s">
        <v>764</v>
      </c>
      <c r="U110" s="1587" t="s">
        <v>765</v>
      </c>
      <c r="V110" s="1587" t="s">
        <v>766</v>
      </c>
      <c r="W110" s="1587" t="s">
        <v>767</v>
      </c>
      <c r="X110" s="1589" t="s">
        <v>768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1586">
        <v>1</v>
      </c>
      <c r="F111" s="1587" t="s">
        <v>784</v>
      </c>
      <c r="G111" s="1587" t="s">
        <v>769</v>
      </c>
      <c r="H111" s="1595">
        <v>16.32</v>
      </c>
      <c r="I111" s="1587">
        <v>1</v>
      </c>
      <c r="J111" s="1587">
        <v>1</v>
      </c>
      <c r="K111" s="1587">
        <v>0</v>
      </c>
      <c r="L111" s="1587">
        <v>0</v>
      </c>
      <c r="M111" s="1587">
        <v>1</v>
      </c>
      <c r="N111" s="1587">
        <v>0</v>
      </c>
      <c r="O111" s="1587">
        <v>0</v>
      </c>
      <c r="P111" s="1587">
        <v>0</v>
      </c>
      <c r="Q111" s="1587">
        <v>0</v>
      </c>
      <c r="R111" s="1587">
        <v>0</v>
      </c>
      <c r="S111" s="1587">
        <v>0</v>
      </c>
      <c r="T111" s="1587">
        <v>0</v>
      </c>
      <c r="U111" s="1587">
        <v>0</v>
      </c>
      <c r="V111" s="1587">
        <v>0</v>
      </c>
      <c r="W111" s="1587">
        <v>0</v>
      </c>
      <c r="X111" s="1589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1586">
        <v>2</v>
      </c>
      <c r="F112" s="1587" t="s">
        <v>593</v>
      </c>
      <c r="G112" s="1587" t="s">
        <v>769</v>
      </c>
      <c r="H112" s="1595">
        <v>20.67</v>
      </c>
      <c r="I112" s="1587">
        <v>4</v>
      </c>
      <c r="J112" s="1587">
        <v>0</v>
      </c>
      <c r="K112" s="1587">
        <v>0</v>
      </c>
      <c r="L112" s="1587">
        <v>0</v>
      </c>
      <c r="M112" s="1587">
        <v>1</v>
      </c>
      <c r="N112" s="1587">
        <v>0</v>
      </c>
      <c r="O112" s="1587">
        <v>0</v>
      </c>
      <c r="P112" s="1587">
        <v>0</v>
      </c>
      <c r="Q112" s="1587">
        <v>0</v>
      </c>
      <c r="R112" s="1587">
        <v>0</v>
      </c>
      <c r="S112" s="1587">
        <v>0</v>
      </c>
      <c r="T112" s="1587">
        <v>0</v>
      </c>
      <c r="U112" s="1587">
        <v>0</v>
      </c>
      <c r="V112" s="1587">
        <v>0</v>
      </c>
      <c r="W112" s="1587">
        <v>0</v>
      </c>
      <c r="X112" s="1589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1586">
        <v>3</v>
      </c>
      <c r="F113" s="1587" t="s">
        <v>695</v>
      </c>
      <c r="G113" s="1587" t="s">
        <v>769</v>
      </c>
      <c r="H113" s="1595">
        <v>17</v>
      </c>
      <c r="I113" s="1587">
        <v>3</v>
      </c>
      <c r="J113" s="1587">
        <v>1</v>
      </c>
      <c r="K113" s="1587">
        <v>0</v>
      </c>
      <c r="L113" s="1587">
        <v>0</v>
      </c>
      <c r="M113" s="1587">
        <v>1</v>
      </c>
      <c r="N113" s="1587">
        <v>0</v>
      </c>
      <c r="O113" s="1587">
        <v>0</v>
      </c>
      <c r="P113" s="1587">
        <v>0</v>
      </c>
      <c r="Q113" s="1587">
        <v>0</v>
      </c>
      <c r="R113" s="1587">
        <v>0</v>
      </c>
      <c r="S113" s="1587">
        <v>0</v>
      </c>
      <c r="T113" s="1587">
        <v>0</v>
      </c>
      <c r="U113" s="1587">
        <v>0</v>
      </c>
      <c r="V113" s="1587">
        <v>0</v>
      </c>
      <c r="W113" s="1587">
        <v>0</v>
      </c>
      <c r="X113" s="1589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1586">
        <v>4</v>
      </c>
      <c r="F114" s="1587" t="s">
        <v>815</v>
      </c>
      <c r="G114" s="1587" t="s">
        <v>769</v>
      </c>
      <c r="H114" s="1595">
        <v>21.78</v>
      </c>
      <c r="I114" s="1587">
        <v>5</v>
      </c>
      <c r="J114" s="1587">
        <v>1</v>
      </c>
      <c r="K114" s="1587">
        <v>0</v>
      </c>
      <c r="L114" s="1587">
        <v>0</v>
      </c>
      <c r="M114" s="1587">
        <v>1</v>
      </c>
      <c r="N114" s="1587">
        <v>0</v>
      </c>
      <c r="O114" s="1587">
        <v>40</v>
      </c>
      <c r="P114" s="1587">
        <v>0</v>
      </c>
      <c r="Q114" s="1587">
        <v>0</v>
      </c>
      <c r="R114" s="1587">
        <v>0</v>
      </c>
      <c r="S114" s="1587">
        <v>0</v>
      </c>
      <c r="T114" s="1587">
        <v>23</v>
      </c>
      <c r="U114" s="1587">
        <v>0</v>
      </c>
      <c r="V114" s="1587">
        <v>0</v>
      </c>
      <c r="W114" s="1587">
        <v>0</v>
      </c>
      <c r="X114" s="1589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1586">
        <v>5</v>
      </c>
      <c r="F115" s="1587" t="s">
        <v>591</v>
      </c>
      <c r="G115" s="1587" t="s">
        <v>770</v>
      </c>
      <c r="H115" s="1595">
        <v>25.96</v>
      </c>
      <c r="I115" s="1587">
        <v>2</v>
      </c>
      <c r="J115" s="1587">
        <v>4</v>
      </c>
      <c r="K115" s="1587">
        <v>0</v>
      </c>
      <c r="L115" s="1587">
        <v>1</v>
      </c>
      <c r="M115" s="1587">
        <v>1</v>
      </c>
      <c r="N115" s="1587">
        <v>0</v>
      </c>
      <c r="O115" s="1587">
        <v>25</v>
      </c>
      <c r="P115" s="1587">
        <v>48</v>
      </c>
      <c r="Q115" s="1587">
        <v>0</v>
      </c>
      <c r="R115" s="1587">
        <v>60</v>
      </c>
      <c r="S115" s="1587">
        <v>0</v>
      </c>
      <c r="T115" s="1587">
        <v>23</v>
      </c>
      <c r="U115" s="1587">
        <v>17</v>
      </c>
      <c r="V115" s="1587">
        <v>0</v>
      </c>
      <c r="W115" s="1587">
        <v>18</v>
      </c>
      <c r="X115" s="1589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1586">
        <v>6</v>
      </c>
      <c r="F116" s="1587" t="s">
        <v>595</v>
      </c>
      <c r="G116" s="1587" t="s">
        <v>770</v>
      </c>
      <c r="H116" s="1595">
        <v>27.56</v>
      </c>
      <c r="I116" s="1587">
        <v>3</v>
      </c>
      <c r="J116" s="1587">
        <v>1</v>
      </c>
      <c r="K116" s="1587">
        <v>3</v>
      </c>
      <c r="L116" s="1587">
        <v>1</v>
      </c>
      <c r="M116" s="1587">
        <v>1</v>
      </c>
      <c r="N116" s="1587">
        <v>0</v>
      </c>
      <c r="O116" s="1587">
        <v>32</v>
      </c>
      <c r="P116" s="1587">
        <v>0</v>
      </c>
      <c r="Q116" s="1587">
        <v>20</v>
      </c>
      <c r="R116" s="1587">
        <v>36</v>
      </c>
      <c r="S116" s="1587">
        <v>0</v>
      </c>
      <c r="T116" s="1587">
        <v>20</v>
      </c>
      <c r="U116" s="1587">
        <v>0</v>
      </c>
      <c r="V116" s="1587">
        <v>17</v>
      </c>
      <c r="W116" s="1587">
        <v>17</v>
      </c>
      <c r="X116" s="1589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1586">
        <v>7</v>
      </c>
      <c r="F117" s="1587" t="s">
        <v>694</v>
      </c>
      <c r="G117" s="1587" t="s">
        <v>769</v>
      </c>
      <c r="H117" s="1595">
        <v>22.33</v>
      </c>
      <c r="I117" s="1587">
        <v>5</v>
      </c>
      <c r="J117" s="1587">
        <v>1</v>
      </c>
      <c r="K117" s="1587">
        <v>0</v>
      </c>
      <c r="L117" s="1587">
        <v>0</v>
      </c>
      <c r="M117" s="1587">
        <v>1</v>
      </c>
      <c r="N117" s="1587">
        <v>0</v>
      </c>
      <c r="O117" s="1587">
        <v>0</v>
      </c>
      <c r="P117" s="1587">
        <v>0</v>
      </c>
      <c r="Q117" s="1587">
        <v>36</v>
      </c>
      <c r="R117" s="1587">
        <v>0</v>
      </c>
      <c r="S117" s="1587">
        <v>0</v>
      </c>
      <c r="T117" s="1587">
        <v>0</v>
      </c>
      <c r="U117" s="1587">
        <v>0</v>
      </c>
      <c r="V117" s="1587">
        <v>27</v>
      </c>
      <c r="W117" s="1587">
        <v>0</v>
      </c>
      <c r="X117" s="1589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586">
        <v>8</v>
      </c>
      <c r="F118" s="1587" t="s">
        <v>666</v>
      </c>
      <c r="G118" s="1587" t="s">
        <v>769</v>
      </c>
      <c r="H118" s="1595">
        <v>24.54</v>
      </c>
      <c r="I118" s="1587">
        <v>3</v>
      </c>
      <c r="J118" s="1587">
        <v>1</v>
      </c>
      <c r="K118" s="1587">
        <v>1</v>
      </c>
      <c r="L118" s="1587">
        <v>0</v>
      </c>
      <c r="M118" s="1587">
        <v>1</v>
      </c>
      <c r="N118" s="1587">
        <v>0</v>
      </c>
      <c r="O118" s="1587">
        <v>0</v>
      </c>
      <c r="P118" s="1587">
        <v>0</v>
      </c>
      <c r="Q118" s="1587">
        <v>0</v>
      </c>
      <c r="R118" s="1587">
        <v>0</v>
      </c>
      <c r="S118" s="1587">
        <v>0</v>
      </c>
      <c r="T118" s="1587">
        <v>0</v>
      </c>
      <c r="U118" s="1587">
        <v>0</v>
      </c>
      <c r="V118" s="1587">
        <v>0</v>
      </c>
      <c r="W118" s="1587">
        <v>0</v>
      </c>
      <c r="X118" s="1589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586">
        <v>9</v>
      </c>
      <c r="F119" s="1587" t="s">
        <v>1</v>
      </c>
      <c r="G119" s="1587"/>
      <c r="H119" s="1595"/>
      <c r="I119" s="1587">
        <v>0</v>
      </c>
      <c r="J119" s="1587">
        <v>0</v>
      </c>
      <c r="K119" s="1587">
        <v>0</v>
      </c>
      <c r="L119" s="1587">
        <v>0</v>
      </c>
      <c r="M119" s="1587">
        <v>0</v>
      </c>
      <c r="N119" s="1587">
        <v>0</v>
      </c>
      <c r="O119" s="1587">
        <v>0</v>
      </c>
      <c r="P119" s="1587">
        <v>0</v>
      </c>
      <c r="Q119" s="1587">
        <v>0</v>
      </c>
      <c r="R119" s="1587">
        <v>0</v>
      </c>
      <c r="S119" s="1587">
        <v>0</v>
      </c>
      <c r="T119" s="1587">
        <v>0</v>
      </c>
      <c r="U119" s="1587">
        <v>0</v>
      </c>
      <c r="V119" s="1587">
        <v>0</v>
      </c>
      <c r="W119" s="1587">
        <v>0</v>
      </c>
      <c r="X119" s="1589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590">
        <v>10</v>
      </c>
      <c r="F120" s="1591" t="s">
        <v>1</v>
      </c>
      <c r="G120" s="1591"/>
      <c r="H120" s="1596"/>
      <c r="I120" s="1591">
        <v>0</v>
      </c>
      <c r="J120" s="1591">
        <v>0</v>
      </c>
      <c r="K120" s="1591">
        <v>0</v>
      </c>
      <c r="L120" s="1591">
        <v>0</v>
      </c>
      <c r="M120" s="1591">
        <v>0</v>
      </c>
      <c r="N120" s="1591">
        <v>0</v>
      </c>
      <c r="O120" s="1591">
        <v>0</v>
      </c>
      <c r="P120" s="1591">
        <v>0</v>
      </c>
      <c r="Q120" s="1591">
        <v>0</v>
      </c>
      <c r="R120" s="1591">
        <v>0</v>
      </c>
      <c r="S120" s="1591">
        <v>0</v>
      </c>
      <c r="T120" s="1591">
        <v>0</v>
      </c>
      <c r="U120" s="1591">
        <v>0</v>
      </c>
      <c r="V120" s="1591">
        <v>0</v>
      </c>
      <c r="W120" s="1591">
        <v>0</v>
      </c>
      <c r="X120" s="1592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541" t="s">
        <v>749</v>
      </c>
      <c r="F125" s="1542" t="s">
        <v>750</v>
      </c>
      <c r="G125" s="1542" t="s">
        <v>751</v>
      </c>
      <c r="H125" s="1542" t="s">
        <v>752</v>
      </c>
      <c r="I125" s="1542" t="s">
        <v>753</v>
      </c>
      <c r="J125" s="1542" t="s">
        <v>754</v>
      </c>
      <c r="K125" s="1542" t="s">
        <v>755</v>
      </c>
      <c r="L125" s="1542"/>
      <c r="M125" s="1542"/>
      <c r="N125" s="1542"/>
      <c r="O125" s="1542"/>
      <c r="P125" s="1542"/>
      <c r="Q125" s="1542"/>
      <c r="R125" s="1542"/>
      <c r="S125" s="1542"/>
      <c r="T125" s="1542"/>
      <c r="U125" s="1542"/>
      <c r="V125" s="1542"/>
      <c r="W125" s="1542"/>
      <c r="X125" s="154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51">
        <v>8</v>
      </c>
      <c r="F126" s="1552">
        <v>3</v>
      </c>
      <c r="G126" s="1545">
        <v>11</v>
      </c>
      <c r="H126" s="1545">
        <v>1</v>
      </c>
      <c r="I126" s="1546">
        <v>25</v>
      </c>
      <c r="J126" s="1546">
        <v>10</v>
      </c>
      <c r="K126" s="1545">
        <v>81</v>
      </c>
      <c r="L126" s="1545"/>
      <c r="M126" s="1545"/>
      <c r="N126" s="1545"/>
      <c r="O126" s="1545"/>
      <c r="P126" s="1545"/>
      <c r="Q126" s="1545"/>
      <c r="R126" s="1545"/>
      <c r="S126" s="1545"/>
      <c r="T126" s="1545"/>
      <c r="U126" s="1545"/>
      <c r="V126" s="1545"/>
      <c r="W126" s="1545"/>
      <c r="X126" s="1547"/>
      <c r="AA126" s="256">
        <f>IF(E126=D123,0,1)</f>
        <v>0</v>
      </c>
    </row>
    <row r="127" spans="2:28" x14ac:dyDescent="0.25">
      <c r="E127" s="1544" t="s">
        <v>581</v>
      </c>
      <c r="F127" s="1545" t="s">
        <v>63</v>
      </c>
      <c r="G127" s="1545" t="s">
        <v>756</v>
      </c>
      <c r="H127" s="1545" t="s">
        <v>757</v>
      </c>
      <c r="I127" s="1546" t="s">
        <v>66</v>
      </c>
      <c r="J127" s="1546" t="s">
        <v>67</v>
      </c>
      <c r="K127" s="1545" t="s">
        <v>68</v>
      </c>
      <c r="L127" s="1545" t="s">
        <v>69</v>
      </c>
      <c r="M127" s="1545" t="s">
        <v>22</v>
      </c>
      <c r="N127" s="1545" t="s">
        <v>758</v>
      </c>
      <c r="O127" s="1545" t="s">
        <v>759</v>
      </c>
      <c r="P127" s="1545" t="s">
        <v>760</v>
      </c>
      <c r="Q127" s="1545" t="s">
        <v>761</v>
      </c>
      <c r="R127" s="1545" t="s">
        <v>762</v>
      </c>
      <c r="S127" s="1545" t="s">
        <v>763</v>
      </c>
      <c r="T127" s="1545" t="s">
        <v>764</v>
      </c>
      <c r="U127" s="1545" t="s">
        <v>765</v>
      </c>
      <c r="V127" s="1545" t="s">
        <v>766</v>
      </c>
      <c r="W127" s="1545" t="s">
        <v>767</v>
      </c>
      <c r="X127" s="1547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544">
        <v>1</v>
      </c>
      <c r="F128" s="1545" t="s">
        <v>596</v>
      </c>
      <c r="G128" s="1545" t="s">
        <v>770</v>
      </c>
      <c r="H128" s="1553">
        <v>29.47</v>
      </c>
      <c r="I128" s="1545">
        <v>3</v>
      </c>
      <c r="J128" s="1545">
        <v>1</v>
      </c>
      <c r="K128" s="1545">
        <v>2</v>
      </c>
      <c r="L128" s="1545">
        <v>2</v>
      </c>
      <c r="M128" s="1545">
        <v>1</v>
      </c>
      <c r="N128" s="1545">
        <v>40</v>
      </c>
      <c r="O128" s="1545">
        <v>85</v>
      </c>
      <c r="P128" s="1545">
        <v>32</v>
      </c>
      <c r="Q128" s="1545">
        <v>10</v>
      </c>
      <c r="R128" s="1545">
        <v>0</v>
      </c>
      <c r="S128" s="1545">
        <v>0</v>
      </c>
      <c r="T128" s="1545">
        <v>15</v>
      </c>
      <c r="U128" s="1545">
        <v>20</v>
      </c>
      <c r="V128" s="1545">
        <v>16</v>
      </c>
      <c r="W128" s="1545">
        <v>0</v>
      </c>
      <c r="X128" s="1547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180</v>
      </c>
      <c r="C129" s="256">
        <f t="shared" ref="C129:C135" ca="1" si="45">Y129</f>
        <v>180</v>
      </c>
      <c r="E129" s="1544">
        <v>2</v>
      </c>
      <c r="F129" s="1545" t="s">
        <v>725</v>
      </c>
      <c r="G129" s="1545" t="s">
        <v>770</v>
      </c>
      <c r="H129" s="1553">
        <v>23.09</v>
      </c>
      <c r="I129" s="1545">
        <v>6</v>
      </c>
      <c r="J129" s="1545">
        <v>1</v>
      </c>
      <c r="K129" s="1545">
        <v>0</v>
      </c>
      <c r="L129" s="1545">
        <v>1</v>
      </c>
      <c r="M129" s="1545">
        <v>1</v>
      </c>
      <c r="N129" s="1545">
        <v>0</v>
      </c>
      <c r="O129" s="1545">
        <v>32</v>
      </c>
      <c r="P129" s="1545">
        <v>48</v>
      </c>
      <c r="Q129" s="1545">
        <v>0</v>
      </c>
      <c r="R129" s="1545">
        <v>20</v>
      </c>
      <c r="S129" s="1545">
        <v>0</v>
      </c>
      <c r="T129" s="1545">
        <v>21</v>
      </c>
      <c r="U129" s="1545">
        <v>21</v>
      </c>
      <c r="V129" s="1545">
        <v>0</v>
      </c>
      <c r="W129" s="1545">
        <v>19</v>
      </c>
      <c r="X129" s="1547">
        <v>0</v>
      </c>
      <c r="Y129" s="256">
        <f t="shared" ca="1" si="43"/>
        <v>180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544">
        <v>3</v>
      </c>
      <c r="F130" s="1545" t="s">
        <v>597</v>
      </c>
      <c r="G130" s="1545" t="s">
        <v>770</v>
      </c>
      <c r="H130" s="1553">
        <v>22.57</v>
      </c>
      <c r="I130" s="1545">
        <v>3</v>
      </c>
      <c r="J130" s="1545">
        <v>3</v>
      </c>
      <c r="K130" s="1545">
        <v>0</v>
      </c>
      <c r="L130" s="1545">
        <v>2</v>
      </c>
      <c r="M130" s="1545">
        <v>1</v>
      </c>
      <c r="N130" s="1545">
        <v>24</v>
      </c>
      <c r="O130" s="1545">
        <v>0</v>
      </c>
      <c r="P130" s="1545">
        <v>106</v>
      </c>
      <c r="Q130" s="1545">
        <v>0</v>
      </c>
      <c r="R130" s="1545">
        <v>60</v>
      </c>
      <c r="S130" s="1545">
        <v>20</v>
      </c>
      <c r="T130" s="1545">
        <v>0</v>
      </c>
      <c r="U130" s="1545">
        <v>18</v>
      </c>
      <c r="V130" s="1545">
        <v>0</v>
      </c>
      <c r="W130" s="1545">
        <v>21</v>
      </c>
      <c r="X130" s="1547">
        <v>26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544">
        <v>4</v>
      </c>
      <c r="F131" s="1545" t="s">
        <v>806</v>
      </c>
      <c r="G131" s="1545" t="s">
        <v>769</v>
      </c>
      <c r="H131" s="1553">
        <v>21.58</v>
      </c>
      <c r="I131" s="1545">
        <v>5</v>
      </c>
      <c r="J131" s="1545">
        <v>0</v>
      </c>
      <c r="K131" s="1545">
        <v>0</v>
      </c>
      <c r="L131" s="1545">
        <v>0</v>
      </c>
      <c r="M131" s="1545">
        <v>1</v>
      </c>
      <c r="N131" s="1545">
        <v>0</v>
      </c>
      <c r="O131" s="1545">
        <v>0</v>
      </c>
      <c r="P131" s="1545">
        <v>0</v>
      </c>
      <c r="Q131" s="1545">
        <v>0</v>
      </c>
      <c r="R131" s="1545">
        <v>0</v>
      </c>
      <c r="S131" s="1545">
        <v>0</v>
      </c>
      <c r="T131" s="1545">
        <v>0</v>
      </c>
      <c r="U131" s="1545">
        <v>0</v>
      </c>
      <c r="V131" s="1545">
        <v>0</v>
      </c>
      <c r="W131" s="1545">
        <v>0</v>
      </c>
      <c r="X131" s="1547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544">
        <v>5</v>
      </c>
      <c r="F132" s="1545" t="s">
        <v>771</v>
      </c>
      <c r="G132" s="1545" t="s">
        <v>770</v>
      </c>
      <c r="H132" s="1553">
        <v>28.9</v>
      </c>
      <c r="I132" s="1545">
        <v>7</v>
      </c>
      <c r="J132" s="1545">
        <v>2</v>
      </c>
      <c r="K132" s="1545">
        <v>1</v>
      </c>
      <c r="L132" s="1545">
        <v>1</v>
      </c>
      <c r="M132" s="1545">
        <v>1</v>
      </c>
      <c r="N132" s="1545">
        <v>0</v>
      </c>
      <c r="O132" s="1545">
        <v>5</v>
      </c>
      <c r="P132" s="1545">
        <v>40</v>
      </c>
      <c r="Q132" s="1545">
        <v>40</v>
      </c>
      <c r="R132" s="1545">
        <v>0</v>
      </c>
      <c r="S132" s="1545">
        <v>0</v>
      </c>
      <c r="T132" s="1545">
        <v>17</v>
      </c>
      <c r="U132" s="1545">
        <v>20</v>
      </c>
      <c r="V132" s="1545">
        <v>15</v>
      </c>
      <c r="W132" s="1545">
        <v>0</v>
      </c>
      <c r="X132" s="1547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1544">
        <v>6</v>
      </c>
      <c r="F133" s="1545" t="s">
        <v>814</v>
      </c>
      <c r="G133" s="1545" t="s">
        <v>770</v>
      </c>
      <c r="H133" s="1553">
        <v>19.82</v>
      </c>
      <c r="I133" s="1545">
        <v>7</v>
      </c>
      <c r="J133" s="1545">
        <v>2</v>
      </c>
      <c r="K133" s="1545">
        <v>0</v>
      </c>
      <c r="L133" s="1545">
        <v>2</v>
      </c>
      <c r="M133" s="1545">
        <v>1</v>
      </c>
      <c r="N133" s="1545">
        <v>40</v>
      </c>
      <c r="O133" s="1545">
        <v>40</v>
      </c>
      <c r="P133" s="1545">
        <v>0</v>
      </c>
      <c r="Q133" s="1545">
        <v>20</v>
      </c>
      <c r="R133" s="1545">
        <v>40</v>
      </c>
      <c r="S133" s="1545">
        <v>0</v>
      </c>
      <c r="T133" s="1545">
        <v>23</v>
      </c>
      <c r="U133" s="1545">
        <v>0</v>
      </c>
      <c r="V133" s="1545">
        <v>25</v>
      </c>
      <c r="W133" s="1545">
        <v>20</v>
      </c>
      <c r="X133" s="1547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544">
        <v>7</v>
      </c>
      <c r="F134" s="1545" t="s">
        <v>599</v>
      </c>
      <c r="G134" s="1545" t="s">
        <v>770</v>
      </c>
      <c r="H134" s="1553">
        <v>22.92</v>
      </c>
      <c r="I134" s="1545">
        <v>6</v>
      </c>
      <c r="J134" s="1545">
        <v>1</v>
      </c>
      <c r="K134" s="1545">
        <v>0</v>
      </c>
      <c r="L134" s="1545">
        <v>2</v>
      </c>
      <c r="M134" s="1545">
        <v>1</v>
      </c>
      <c r="N134" s="1545">
        <v>48</v>
      </c>
      <c r="O134" s="1545">
        <v>40</v>
      </c>
      <c r="P134" s="1545">
        <v>2</v>
      </c>
      <c r="Q134" s="1545">
        <v>0</v>
      </c>
      <c r="R134" s="1545">
        <v>40</v>
      </c>
      <c r="S134" s="1545">
        <v>0</v>
      </c>
      <c r="T134" s="1545">
        <v>22</v>
      </c>
      <c r="U134" s="1545">
        <v>19</v>
      </c>
      <c r="V134" s="1545">
        <v>0</v>
      </c>
      <c r="W134" s="1545">
        <v>20</v>
      </c>
      <c r="X134" s="1547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544">
        <v>8</v>
      </c>
      <c r="F135" s="1545" t="s">
        <v>772</v>
      </c>
      <c r="G135" s="1545" t="s">
        <v>770</v>
      </c>
      <c r="H135" s="1553">
        <v>27.48</v>
      </c>
      <c r="I135" s="1545">
        <v>4</v>
      </c>
      <c r="J135" s="1545">
        <v>4</v>
      </c>
      <c r="K135" s="1545">
        <v>1</v>
      </c>
      <c r="L135" s="1545">
        <v>1</v>
      </c>
      <c r="M135" s="1545">
        <v>1</v>
      </c>
      <c r="N135" s="1545">
        <v>0</v>
      </c>
      <c r="O135" s="1545">
        <v>0</v>
      </c>
      <c r="P135" s="1545">
        <v>0</v>
      </c>
      <c r="Q135" s="1545">
        <v>32</v>
      </c>
      <c r="R135" s="1545">
        <v>40</v>
      </c>
      <c r="S135" s="1545">
        <v>36</v>
      </c>
      <c r="T135" s="1545">
        <v>0</v>
      </c>
      <c r="U135" s="1545">
        <v>0</v>
      </c>
      <c r="V135" s="1545">
        <v>14</v>
      </c>
      <c r="W135" s="1545">
        <v>16</v>
      </c>
      <c r="X135" s="1547">
        <v>18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544">
        <v>9</v>
      </c>
      <c r="F136" s="1545" t="s">
        <v>1</v>
      </c>
      <c r="G136" s="1545"/>
      <c r="H136" s="1553"/>
      <c r="I136" s="1545">
        <v>0</v>
      </c>
      <c r="J136" s="1545">
        <v>0</v>
      </c>
      <c r="K136" s="1545">
        <v>0</v>
      </c>
      <c r="L136" s="1545">
        <v>0</v>
      </c>
      <c r="M136" s="1545">
        <v>0</v>
      </c>
      <c r="N136" s="1545">
        <v>0</v>
      </c>
      <c r="O136" s="1545">
        <v>0</v>
      </c>
      <c r="P136" s="1545">
        <v>0</v>
      </c>
      <c r="Q136" s="1545">
        <v>0</v>
      </c>
      <c r="R136" s="1545">
        <v>0</v>
      </c>
      <c r="S136" s="1545">
        <v>0</v>
      </c>
      <c r="T136" s="1545">
        <v>0</v>
      </c>
      <c r="U136" s="1545">
        <v>0</v>
      </c>
      <c r="V136" s="1545">
        <v>0</v>
      </c>
      <c r="W136" s="1545">
        <v>0</v>
      </c>
      <c r="X136" s="154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548">
        <v>10</v>
      </c>
      <c r="F137" s="1549" t="s">
        <v>1</v>
      </c>
      <c r="G137" s="1549"/>
      <c r="H137" s="1554"/>
      <c r="I137" s="1549">
        <v>0</v>
      </c>
      <c r="J137" s="1549">
        <v>0</v>
      </c>
      <c r="K137" s="1549">
        <v>0</v>
      </c>
      <c r="L137" s="1549">
        <v>0</v>
      </c>
      <c r="M137" s="1549">
        <v>0</v>
      </c>
      <c r="N137" s="1549">
        <v>0</v>
      </c>
      <c r="O137" s="1549">
        <v>0</v>
      </c>
      <c r="P137" s="1549">
        <v>0</v>
      </c>
      <c r="Q137" s="1549">
        <v>0</v>
      </c>
      <c r="R137" s="1549">
        <v>0</v>
      </c>
      <c r="S137" s="1549">
        <v>0</v>
      </c>
      <c r="T137" s="1549">
        <v>0</v>
      </c>
      <c r="U137" s="1549">
        <v>0</v>
      </c>
      <c r="V137" s="1549">
        <v>0</v>
      </c>
      <c r="W137" s="1549">
        <v>0</v>
      </c>
      <c r="X137" s="155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597" t="s">
        <v>749</v>
      </c>
      <c r="F142" s="1598" t="s">
        <v>750</v>
      </c>
      <c r="G142" s="1598" t="s">
        <v>751</v>
      </c>
      <c r="H142" s="1598" t="s">
        <v>752</v>
      </c>
      <c r="I142" s="1598" t="s">
        <v>753</v>
      </c>
      <c r="J142" s="1598" t="s">
        <v>754</v>
      </c>
      <c r="K142" s="1598" t="s">
        <v>755</v>
      </c>
      <c r="L142" s="1598"/>
      <c r="M142" s="1598"/>
      <c r="N142" s="1598"/>
      <c r="O142" s="1598"/>
      <c r="P142" s="1598"/>
      <c r="Q142" s="1598"/>
      <c r="R142" s="1598"/>
      <c r="S142" s="1598"/>
      <c r="T142" s="1598"/>
      <c r="U142" s="1598"/>
      <c r="V142" s="1598"/>
      <c r="W142" s="1598"/>
      <c r="X142" s="159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07">
        <v>9</v>
      </c>
      <c r="F143" s="1608">
        <v>2</v>
      </c>
      <c r="G143" s="1601">
        <v>7</v>
      </c>
      <c r="H143" s="1601">
        <v>5</v>
      </c>
      <c r="I143" s="1602">
        <v>19</v>
      </c>
      <c r="J143" s="1602">
        <v>16</v>
      </c>
      <c r="K143" s="1601">
        <v>62</v>
      </c>
      <c r="L143" s="1601"/>
      <c r="M143" s="1601"/>
      <c r="N143" s="1601"/>
      <c r="O143" s="1601"/>
      <c r="P143" s="1601"/>
      <c r="Q143" s="1601"/>
      <c r="R143" s="1601"/>
      <c r="S143" s="1601"/>
      <c r="T143" s="1601"/>
      <c r="U143" s="1601"/>
      <c r="V143" s="1601"/>
      <c r="W143" s="1601"/>
      <c r="X143" s="1603"/>
      <c r="AA143" s="256">
        <f>IF(E143=D140,0,1)</f>
        <v>0</v>
      </c>
    </row>
    <row r="144" spans="2:28" x14ac:dyDescent="0.25">
      <c r="E144" s="1600" t="s">
        <v>581</v>
      </c>
      <c r="F144" s="1601" t="s">
        <v>63</v>
      </c>
      <c r="G144" s="1601" t="s">
        <v>756</v>
      </c>
      <c r="H144" s="1601" t="s">
        <v>757</v>
      </c>
      <c r="I144" s="1602" t="s">
        <v>66</v>
      </c>
      <c r="J144" s="1602" t="s">
        <v>67</v>
      </c>
      <c r="K144" s="1601" t="s">
        <v>68</v>
      </c>
      <c r="L144" s="1601" t="s">
        <v>69</v>
      </c>
      <c r="M144" s="1601" t="s">
        <v>22</v>
      </c>
      <c r="N144" s="1601" t="s">
        <v>758</v>
      </c>
      <c r="O144" s="1601" t="s">
        <v>759</v>
      </c>
      <c r="P144" s="1601" t="s">
        <v>760</v>
      </c>
      <c r="Q144" s="1601" t="s">
        <v>761</v>
      </c>
      <c r="R144" s="1601" t="s">
        <v>762</v>
      </c>
      <c r="S144" s="1601" t="s">
        <v>763</v>
      </c>
      <c r="T144" s="1601" t="s">
        <v>764</v>
      </c>
      <c r="U144" s="1601" t="s">
        <v>765</v>
      </c>
      <c r="V144" s="1601" t="s">
        <v>766</v>
      </c>
      <c r="W144" s="1601" t="s">
        <v>767</v>
      </c>
      <c r="X144" s="1603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1600">
        <v>1</v>
      </c>
      <c r="F145" s="1601" t="s">
        <v>632</v>
      </c>
      <c r="G145" s="1601" t="s">
        <v>770</v>
      </c>
      <c r="H145" s="1609">
        <v>22.43</v>
      </c>
      <c r="I145" s="1601">
        <v>6</v>
      </c>
      <c r="J145" s="1601">
        <v>1</v>
      </c>
      <c r="K145" s="1601">
        <v>0</v>
      </c>
      <c r="L145" s="1601">
        <v>1</v>
      </c>
      <c r="M145" s="1601">
        <v>1</v>
      </c>
      <c r="N145" s="1601">
        <v>0</v>
      </c>
      <c r="O145" s="1601">
        <v>18</v>
      </c>
      <c r="P145" s="1601">
        <v>20</v>
      </c>
      <c r="Q145" s="1601">
        <v>40</v>
      </c>
      <c r="R145" s="1601">
        <v>0</v>
      </c>
      <c r="S145" s="1601">
        <v>0</v>
      </c>
      <c r="T145" s="1601">
        <v>23</v>
      </c>
      <c r="U145" s="1601">
        <v>24</v>
      </c>
      <c r="V145" s="1601">
        <v>20</v>
      </c>
      <c r="W145" s="1601">
        <v>0</v>
      </c>
      <c r="X145" s="1603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600">
        <v>2</v>
      </c>
      <c r="F146" s="1601" t="s">
        <v>601</v>
      </c>
      <c r="G146" s="1601" t="s">
        <v>769</v>
      </c>
      <c r="H146" s="1609">
        <v>23.62</v>
      </c>
      <c r="I146" s="1601">
        <v>7</v>
      </c>
      <c r="J146" s="1601">
        <v>1</v>
      </c>
      <c r="K146" s="1601">
        <v>0</v>
      </c>
      <c r="L146" s="1601">
        <v>0</v>
      </c>
      <c r="M146" s="1601">
        <v>1</v>
      </c>
      <c r="N146" s="1601">
        <v>0</v>
      </c>
      <c r="O146" s="1601">
        <v>0</v>
      </c>
      <c r="P146" s="1601">
        <v>120</v>
      </c>
      <c r="Q146" s="1601">
        <v>0</v>
      </c>
      <c r="R146" s="1601">
        <v>0</v>
      </c>
      <c r="S146" s="1601">
        <v>0</v>
      </c>
      <c r="T146" s="1601">
        <v>0</v>
      </c>
      <c r="U146" s="1601">
        <v>21</v>
      </c>
      <c r="V146" s="1601">
        <v>0</v>
      </c>
      <c r="W146" s="1601">
        <v>0</v>
      </c>
      <c r="X146" s="1603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600">
        <v>3</v>
      </c>
      <c r="F147" s="1601" t="s">
        <v>787</v>
      </c>
      <c r="G147" s="1601" t="s">
        <v>770</v>
      </c>
      <c r="H147" s="1609">
        <v>18.68</v>
      </c>
      <c r="I147" s="1601">
        <v>4</v>
      </c>
      <c r="J147" s="1601">
        <v>0</v>
      </c>
      <c r="K147" s="1601">
        <v>0</v>
      </c>
      <c r="L147" s="1601">
        <v>1</v>
      </c>
      <c r="M147" s="1601">
        <v>1</v>
      </c>
      <c r="N147" s="1601">
        <v>0</v>
      </c>
      <c r="O147" s="1601">
        <v>20</v>
      </c>
      <c r="P147" s="1601">
        <v>40</v>
      </c>
      <c r="Q147" s="1601">
        <v>0</v>
      </c>
      <c r="R147" s="1601">
        <v>18</v>
      </c>
      <c r="S147" s="1601">
        <v>0</v>
      </c>
      <c r="T147" s="1601">
        <v>23</v>
      </c>
      <c r="U147" s="1601">
        <v>27</v>
      </c>
      <c r="V147" s="1601">
        <v>0</v>
      </c>
      <c r="W147" s="1601">
        <v>33</v>
      </c>
      <c r="X147" s="1603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600">
        <v>4</v>
      </c>
      <c r="F148" s="1601" t="s">
        <v>606</v>
      </c>
      <c r="G148" s="1601" t="s">
        <v>769</v>
      </c>
      <c r="H148" s="1609">
        <v>18.63</v>
      </c>
      <c r="I148" s="1601">
        <v>5</v>
      </c>
      <c r="J148" s="1601">
        <v>0</v>
      </c>
      <c r="K148" s="1601">
        <v>0</v>
      </c>
      <c r="L148" s="1601">
        <v>1</v>
      </c>
      <c r="M148" s="1601">
        <v>1</v>
      </c>
      <c r="N148" s="1601">
        <v>32</v>
      </c>
      <c r="O148" s="1601">
        <v>0</v>
      </c>
      <c r="P148" s="1601">
        <v>0</v>
      </c>
      <c r="Q148" s="1601">
        <v>20</v>
      </c>
      <c r="R148" s="1601">
        <v>0</v>
      </c>
      <c r="S148" s="1601">
        <v>0</v>
      </c>
      <c r="T148" s="1601">
        <v>0</v>
      </c>
      <c r="U148" s="1601">
        <v>0</v>
      </c>
      <c r="V148" s="1601">
        <v>19</v>
      </c>
      <c r="W148" s="1601">
        <v>0</v>
      </c>
      <c r="X148" s="1603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600">
        <v>5</v>
      </c>
      <c r="F149" s="1601" t="s">
        <v>605</v>
      </c>
      <c r="G149" s="1601" t="s">
        <v>770</v>
      </c>
      <c r="H149" s="1609">
        <v>21.01</v>
      </c>
      <c r="I149" s="1601">
        <v>7</v>
      </c>
      <c r="J149" s="1601">
        <v>1</v>
      </c>
      <c r="K149" s="1601">
        <v>0</v>
      </c>
      <c r="L149" s="1601">
        <v>2</v>
      </c>
      <c r="M149" s="1601">
        <v>1</v>
      </c>
      <c r="N149" s="1601">
        <v>38</v>
      </c>
      <c r="O149" s="1601">
        <v>32</v>
      </c>
      <c r="P149" s="1601">
        <v>12</v>
      </c>
      <c r="Q149" s="1601">
        <v>0</v>
      </c>
      <c r="R149" s="1601">
        <v>0</v>
      </c>
      <c r="S149" s="1601">
        <v>20</v>
      </c>
      <c r="T149" s="1601">
        <v>22</v>
      </c>
      <c r="U149" s="1601">
        <v>22</v>
      </c>
      <c r="V149" s="1601">
        <v>0</v>
      </c>
      <c r="W149" s="1601">
        <v>0</v>
      </c>
      <c r="X149" s="1603">
        <v>23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211</v>
      </c>
      <c r="C150" s="256">
        <f t="shared" ca="1" si="51"/>
        <v>211</v>
      </c>
      <c r="E150" s="1600">
        <v>6</v>
      </c>
      <c r="F150" s="1601" t="s">
        <v>786</v>
      </c>
      <c r="G150" s="1601" t="s">
        <v>769</v>
      </c>
      <c r="H150" s="1609">
        <v>22.14</v>
      </c>
      <c r="I150" s="1601">
        <v>6</v>
      </c>
      <c r="J150" s="1601">
        <v>2</v>
      </c>
      <c r="K150" s="1601">
        <v>0</v>
      </c>
      <c r="L150" s="1601">
        <v>0</v>
      </c>
      <c r="M150" s="1601">
        <v>1</v>
      </c>
      <c r="N150" s="1601">
        <v>0</v>
      </c>
      <c r="O150" s="1601">
        <v>0</v>
      </c>
      <c r="P150" s="1601">
        <v>0</v>
      </c>
      <c r="Q150" s="1601">
        <v>0</v>
      </c>
      <c r="R150" s="1601">
        <v>0</v>
      </c>
      <c r="S150" s="1601">
        <v>0</v>
      </c>
      <c r="T150" s="1601">
        <v>0</v>
      </c>
      <c r="U150" s="1601">
        <v>0</v>
      </c>
      <c r="V150" s="1601">
        <v>0</v>
      </c>
      <c r="W150" s="1601">
        <v>0</v>
      </c>
      <c r="X150" s="1603">
        <v>0</v>
      </c>
      <c r="Y150" s="256">
        <f t="shared" ca="1" si="49"/>
        <v>211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600">
        <v>7</v>
      </c>
      <c r="F151" s="1601" t="s">
        <v>582</v>
      </c>
      <c r="G151" s="1601" t="s">
        <v>770</v>
      </c>
      <c r="H151" s="1609">
        <v>24.64</v>
      </c>
      <c r="I151" s="1601">
        <v>7</v>
      </c>
      <c r="J151" s="1601">
        <v>0</v>
      </c>
      <c r="K151" s="1601">
        <v>0</v>
      </c>
      <c r="L151" s="1601">
        <v>2</v>
      </c>
      <c r="M151" s="1601">
        <v>1</v>
      </c>
      <c r="N151" s="1601">
        <v>40</v>
      </c>
      <c r="O151" s="1601">
        <v>24</v>
      </c>
      <c r="P151" s="1601">
        <v>25</v>
      </c>
      <c r="Q151" s="1601">
        <v>120</v>
      </c>
      <c r="R151" s="1601">
        <v>0</v>
      </c>
      <c r="S151" s="1601">
        <v>0</v>
      </c>
      <c r="T151" s="1601">
        <v>23</v>
      </c>
      <c r="U151" s="1601">
        <v>20</v>
      </c>
      <c r="V151" s="1601">
        <v>18</v>
      </c>
      <c r="W151" s="1601">
        <v>0</v>
      </c>
      <c r="X151" s="1603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600">
        <v>8</v>
      </c>
      <c r="F152" s="1601" t="s">
        <v>604</v>
      </c>
      <c r="G152" s="1601" t="s">
        <v>769</v>
      </c>
      <c r="H152" s="1609">
        <v>23.94</v>
      </c>
      <c r="I152" s="1601">
        <v>5</v>
      </c>
      <c r="J152" s="1601">
        <v>1</v>
      </c>
      <c r="K152" s="1601">
        <v>1</v>
      </c>
      <c r="L152" s="1601">
        <v>0</v>
      </c>
      <c r="M152" s="1601">
        <v>1</v>
      </c>
      <c r="N152" s="1601">
        <v>0</v>
      </c>
      <c r="O152" s="1601">
        <v>0</v>
      </c>
      <c r="P152" s="1601">
        <v>20</v>
      </c>
      <c r="Q152" s="1601">
        <v>0</v>
      </c>
      <c r="R152" s="1601">
        <v>112</v>
      </c>
      <c r="S152" s="1601">
        <v>0</v>
      </c>
      <c r="T152" s="1601">
        <v>0</v>
      </c>
      <c r="U152" s="1601">
        <v>27</v>
      </c>
      <c r="V152" s="1601">
        <v>0</v>
      </c>
      <c r="W152" s="1601">
        <v>18</v>
      </c>
      <c r="X152" s="1603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 t="e">
        <f t="shared" ca="1" si="48"/>
        <v>#N/A</v>
      </c>
      <c r="E153" s="1600">
        <v>9</v>
      </c>
      <c r="F153" s="1601" t="s">
        <v>1</v>
      </c>
      <c r="G153" s="1601"/>
      <c r="H153" s="1609"/>
      <c r="I153" s="1601">
        <v>0</v>
      </c>
      <c r="J153" s="1601">
        <v>0</v>
      </c>
      <c r="K153" s="1601">
        <v>0</v>
      </c>
      <c r="L153" s="1601">
        <v>0</v>
      </c>
      <c r="M153" s="1601">
        <v>0</v>
      </c>
      <c r="N153" s="1601">
        <v>0</v>
      </c>
      <c r="O153" s="1601">
        <v>0</v>
      </c>
      <c r="P153" s="1601">
        <v>0</v>
      </c>
      <c r="Q153" s="1601">
        <v>0</v>
      </c>
      <c r="R153" s="1601">
        <v>0</v>
      </c>
      <c r="S153" s="1601">
        <v>0</v>
      </c>
      <c r="T153" s="1601">
        <v>0</v>
      </c>
      <c r="U153" s="1601">
        <v>0</v>
      </c>
      <c r="V153" s="1601">
        <v>0</v>
      </c>
      <c r="W153" s="1601">
        <v>0</v>
      </c>
      <c r="X153" s="160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04">
        <v>10</v>
      </c>
      <c r="F154" s="1605" t="s">
        <v>1</v>
      </c>
      <c r="G154" s="1605"/>
      <c r="H154" s="1610"/>
      <c r="I154" s="1605">
        <v>0</v>
      </c>
      <c r="J154" s="1605">
        <v>0</v>
      </c>
      <c r="K154" s="1605">
        <v>0</v>
      </c>
      <c r="L154" s="1605">
        <v>0</v>
      </c>
      <c r="M154" s="1605">
        <v>0</v>
      </c>
      <c r="N154" s="1605">
        <v>0</v>
      </c>
      <c r="O154" s="1605">
        <v>0</v>
      </c>
      <c r="P154" s="1605">
        <v>0</v>
      </c>
      <c r="Q154" s="1605">
        <v>0</v>
      </c>
      <c r="R154" s="1605">
        <v>0</v>
      </c>
      <c r="S154" s="1605">
        <v>0</v>
      </c>
      <c r="T154" s="1605">
        <v>0</v>
      </c>
      <c r="U154" s="1605">
        <v>0</v>
      </c>
      <c r="V154" s="1605">
        <v>0</v>
      </c>
      <c r="W154" s="1605">
        <v>0</v>
      </c>
      <c r="X154" s="160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555" t="s">
        <v>749</v>
      </c>
      <c r="F159" s="1556" t="s">
        <v>750</v>
      </c>
      <c r="G159" s="1556" t="s">
        <v>751</v>
      </c>
      <c r="H159" s="1556" t="s">
        <v>752</v>
      </c>
      <c r="I159" s="1556" t="s">
        <v>753</v>
      </c>
      <c r="J159" s="1556" t="s">
        <v>754</v>
      </c>
      <c r="K159" s="1556" t="s">
        <v>755</v>
      </c>
      <c r="L159" s="1556"/>
      <c r="M159" s="1556"/>
      <c r="N159" s="1556"/>
      <c r="O159" s="1556"/>
      <c r="P159" s="1556"/>
      <c r="Q159" s="1556"/>
      <c r="R159" s="1556"/>
      <c r="S159" s="1556"/>
      <c r="T159" s="1556"/>
      <c r="U159" s="1556"/>
      <c r="V159" s="1556"/>
      <c r="W159" s="1556"/>
      <c r="X159" s="155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565">
        <v>10</v>
      </c>
      <c r="F160" s="1566">
        <v>5</v>
      </c>
      <c r="G160" s="1559">
        <v>9</v>
      </c>
      <c r="H160" s="1559">
        <v>3</v>
      </c>
      <c r="I160" s="1560">
        <v>24</v>
      </c>
      <c r="J160" s="1560">
        <v>11</v>
      </c>
      <c r="K160" s="1559">
        <v>87</v>
      </c>
      <c r="L160" s="1559"/>
      <c r="M160" s="1559"/>
      <c r="N160" s="1559"/>
      <c r="O160" s="1559"/>
      <c r="P160" s="1559"/>
      <c r="Q160" s="1559"/>
      <c r="R160" s="1559"/>
      <c r="S160" s="1559"/>
      <c r="T160" s="1559"/>
      <c r="U160" s="1559"/>
      <c r="V160" s="1559"/>
      <c r="W160" s="1559"/>
      <c r="X160" s="1561"/>
      <c r="AA160" s="256">
        <f>IF(E160=D157,0,1)</f>
        <v>0</v>
      </c>
    </row>
    <row r="161" spans="2:28" x14ac:dyDescent="0.25">
      <c r="E161" s="1558" t="s">
        <v>581</v>
      </c>
      <c r="F161" s="1559" t="s">
        <v>63</v>
      </c>
      <c r="G161" s="1559" t="s">
        <v>756</v>
      </c>
      <c r="H161" s="1559" t="s">
        <v>757</v>
      </c>
      <c r="I161" s="1560" t="s">
        <v>66</v>
      </c>
      <c r="J161" s="1560" t="s">
        <v>67</v>
      </c>
      <c r="K161" s="1559" t="s">
        <v>68</v>
      </c>
      <c r="L161" s="1559" t="s">
        <v>69</v>
      </c>
      <c r="M161" s="1559" t="s">
        <v>22</v>
      </c>
      <c r="N161" s="1559" t="s">
        <v>758</v>
      </c>
      <c r="O161" s="1559" t="s">
        <v>759</v>
      </c>
      <c r="P161" s="1559" t="s">
        <v>760</v>
      </c>
      <c r="Q161" s="1559" t="s">
        <v>761</v>
      </c>
      <c r="R161" s="1559" t="s">
        <v>762</v>
      </c>
      <c r="S161" s="1559" t="s">
        <v>763</v>
      </c>
      <c r="T161" s="1559" t="s">
        <v>764</v>
      </c>
      <c r="U161" s="1559" t="s">
        <v>765</v>
      </c>
      <c r="V161" s="1559" t="s">
        <v>766</v>
      </c>
      <c r="W161" s="1559" t="s">
        <v>767</v>
      </c>
      <c r="X161" s="1561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1558">
        <v>1</v>
      </c>
      <c r="F162" s="1559" t="s">
        <v>613</v>
      </c>
      <c r="G162" s="1559" t="s">
        <v>770</v>
      </c>
      <c r="H162" s="1567">
        <v>25.36</v>
      </c>
      <c r="I162" s="1559">
        <v>5</v>
      </c>
      <c r="J162" s="1559">
        <v>0</v>
      </c>
      <c r="K162" s="1559">
        <v>2</v>
      </c>
      <c r="L162" s="1559">
        <v>2</v>
      </c>
      <c r="M162" s="1559">
        <v>1</v>
      </c>
      <c r="N162" s="1559">
        <v>8</v>
      </c>
      <c r="O162" s="1559">
        <v>20</v>
      </c>
      <c r="P162" s="1559">
        <v>0</v>
      </c>
      <c r="Q162" s="1559">
        <v>32</v>
      </c>
      <c r="R162" s="1559">
        <v>0</v>
      </c>
      <c r="S162" s="1559">
        <v>96</v>
      </c>
      <c r="T162" s="1559">
        <v>23</v>
      </c>
      <c r="U162" s="1559">
        <v>0</v>
      </c>
      <c r="V162" s="1559">
        <v>13</v>
      </c>
      <c r="W162" s="1559">
        <v>0</v>
      </c>
      <c r="X162" s="1561">
        <v>17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558">
        <v>2</v>
      </c>
      <c r="F163" s="1559" t="s">
        <v>635</v>
      </c>
      <c r="G163" s="1559" t="s">
        <v>770</v>
      </c>
      <c r="H163" s="1567">
        <v>28.9</v>
      </c>
      <c r="I163" s="1559">
        <v>1</v>
      </c>
      <c r="J163" s="1559">
        <v>3</v>
      </c>
      <c r="K163" s="1559">
        <v>0</v>
      </c>
      <c r="L163" s="1559">
        <v>2</v>
      </c>
      <c r="M163" s="1559">
        <v>1</v>
      </c>
      <c r="N163" s="1559">
        <v>40</v>
      </c>
      <c r="O163" s="1559">
        <v>40</v>
      </c>
      <c r="P163" s="1559">
        <v>41</v>
      </c>
      <c r="Q163" s="1559">
        <v>10</v>
      </c>
      <c r="R163" s="1559">
        <v>0</v>
      </c>
      <c r="S163" s="1559">
        <v>0</v>
      </c>
      <c r="T163" s="1559">
        <v>16</v>
      </c>
      <c r="U163" s="1559">
        <v>20</v>
      </c>
      <c r="V163" s="1559">
        <v>16</v>
      </c>
      <c r="W163" s="1559">
        <v>0</v>
      </c>
      <c r="X163" s="1561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558">
        <v>3</v>
      </c>
      <c r="F164" s="1559" t="s">
        <v>818</v>
      </c>
      <c r="G164" s="1559" t="s">
        <v>770</v>
      </c>
      <c r="H164" s="1567">
        <v>20.14</v>
      </c>
      <c r="I164" s="1559">
        <v>4</v>
      </c>
      <c r="J164" s="1559">
        <v>1</v>
      </c>
      <c r="K164" s="1559">
        <v>0</v>
      </c>
      <c r="L164" s="1559">
        <v>1</v>
      </c>
      <c r="M164" s="1559">
        <v>1</v>
      </c>
      <c r="N164" s="1559">
        <v>0</v>
      </c>
      <c r="O164" s="1559">
        <v>38</v>
      </c>
      <c r="P164" s="1559">
        <v>32</v>
      </c>
      <c r="Q164" s="1559">
        <v>0</v>
      </c>
      <c r="R164" s="1559">
        <v>24</v>
      </c>
      <c r="S164" s="1559">
        <v>0</v>
      </c>
      <c r="T164" s="1559">
        <v>22</v>
      </c>
      <c r="U164" s="1559">
        <v>28</v>
      </c>
      <c r="V164" s="1559">
        <v>0</v>
      </c>
      <c r="W164" s="1559">
        <v>21</v>
      </c>
      <c r="X164" s="156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558">
        <v>4</v>
      </c>
      <c r="F165" s="1559" t="s">
        <v>640</v>
      </c>
      <c r="G165" s="1559" t="s">
        <v>770</v>
      </c>
      <c r="H165" s="1567">
        <v>25.91</v>
      </c>
      <c r="I165" s="1559">
        <v>5</v>
      </c>
      <c r="J165" s="1559">
        <v>2</v>
      </c>
      <c r="K165" s="1559">
        <v>0</v>
      </c>
      <c r="L165" s="1559">
        <v>1</v>
      </c>
      <c r="M165" s="1559">
        <v>1</v>
      </c>
      <c r="N165" s="1559">
        <v>0</v>
      </c>
      <c r="O165" s="1559">
        <v>40</v>
      </c>
      <c r="P165" s="1559">
        <v>99</v>
      </c>
      <c r="Q165" s="1559">
        <v>40</v>
      </c>
      <c r="R165" s="1559">
        <v>0</v>
      </c>
      <c r="S165" s="1559">
        <v>0</v>
      </c>
      <c r="T165" s="1559">
        <v>21</v>
      </c>
      <c r="U165" s="1559">
        <v>21</v>
      </c>
      <c r="V165" s="1559">
        <v>16</v>
      </c>
      <c r="W165" s="1559">
        <v>0</v>
      </c>
      <c r="X165" s="1561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558">
        <v>5</v>
      </c>
      <c r="F166" s="1559" t="s">
        <v>628</v>
      </c>
      <c r="G166" s="1559" t="s">
        <v>769</v>
      </c>
      <c r="H166" s="1567">
        <v>22.12</v>
      </c>
      <c r="I166" s="1559">
        <v>6</v>
      </c>
      <c r="J166" s="1559">
        <v>0</v>
      </c>
      <c r="K166" s="1559">
        <v>1</v>
      </c>
      <c r="L166" s="1559">
        <v>0</v>
      </c>
      <c r="M166" s="1559">
        <v>1</v>
      </c>
      <c r="N166" s="1559">
        <v>0</v>
      </c>
      <c r="O166" s="1559">
        <v>0</v>
      </c>
      <c r="P166" s="1559">
        <v>0</v>
      </c>
      <c r="Q166" s="1559">
        <v>10</v>
      </c>
      <c r="R166" s="1559">
        <v>0</v>
      </c>
      <c r="S166" s="1559">
        <v>0</v>
      </c>
      <c r="T166" s="1559">
        <v>0</v>
      </c>
      <c r="U166" s="1559">
        <v>0</v>
      </c>
      <c r="V166" s="1559">
        <v>20</v>
      </c>
      <c r="W166" s="1559">
        <v>0</v>
      </c>
      <c r="X166" s="1561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558">
        <v>6</v>
      </c>
      <c r="F167" s="1559" t="s">
        <v>615</v>
      </c>
      <c r="G167" s="1559" t="s">
        <v>769</v>
      </c>
      <c r="H167" s="1567">
        <v>25.98</v>
      </c>
      <c r="I167" s="1559">
        <v>5</v>
      </c>
      <c r="J167" s="1559">
        <v>3</v>
      </c>
      <c r="K167" s="1559">
        <v>1</v>
      </c>
      <c r="L167" s="1559">
        <v>0</v>
      </c>
      <c r="M167" s="1559">
        <v>1</v>
      </c>
      <c r="N167" s="1559">
        <v>0</v>
      </c>
      <c r="O167" s="1559">
        <v>0</v>
      </c>
      <c r="P167" s="1559">
        <v>24</v>
      </c>
      <c r="Q167" s="1559">
        <v>102</v>
      </c>
      <c r="R167" s="1559">
        <v>0</v>
      </c>
      <c r="S167" s="1559">
        <v>0</v>
      </c>
      <c r="T167" s="1559">
        <v>0</v>
      </c>
      <c r="U167" s="1559">
        <v>14</v>
      </c>
      <c r="V167" s="1559">
        <v>15</v>
      </c>
      <c r="W167" s="1559">
        <v>0</v>
      </c>
      <c r="X167" s="1561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558">
        <v>7</v>
      </c>
      <c r="F168" s="1559" t="s">
        <v>712</v>
      </c>
      <c r="G168" s="1559" t="s">
        <v>770</v>
      </c>
      <c r="H168" s="1567">
        <v>27.42</v>
      </c>
      <c r="I168" s="1559">
        <v>4</v>
      </c>
      <c r="J168" s="1559">
        <v>3</v>
      </c>
      <c r="K168" s="1559">
        <v>3</v>
      </c>
      <c r="L168" s="1559">
        <v>1</v>
      </c>
      <c r="M168" s="1559">
        <v>1</v>
      </c>
      <c r="N168" s="1559">
        <v>0</v>
      </c>
      <c r="O168" s="1559">
        <v>44</v>
      </c>
      <c r="P168" s="1559">
        <v>0</v>
      </c>
      <c r="Q168" s="1559">
        <v>32</v>
      </c>
      <c r="R168" s="1559">
        <v>4</v>
      </c>
      <c r="S168" s="1559">
        <v>0</v>
      </c>
      <c r="T168" s="1559">
        <v>17</v>
      </c>
      <c r="U168" s="1559">
        <v>0</v>
      </c>
      <c r="V168" s="1559">
        <v>12</v>
      </c>
      <c r="W168" s="1559">
        <v>17</v>
      </c>
      <c r="X168" s="1561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1558">
        <v>8</v>
      </c>
      <c r="F169" s="1559" t="s">
        <v>774</v>
      </c>
      <c r="G169" s="1559" t="s">
        <v>770</v>
      </c>
      <c r="H169" s="1567">
        <v>31.98</v>
      </c>
      <c r="I169" s="1559">
        <v>5</v>
      </c>
      <c r="J169" s="1559">
        <v>2</v>
      </c>
      <c r="K169" s="1559">
        <v>1</v>
      </c>
      <c r="L169" s="1559">
        <v>2</v>
      </c>
      <c r="M169" s="1559">
        <v>1</v>
      </c>
      <c r="N169" s="1559">
        <v>40</v>
      </c>
      <c r="O169" s="1559">
        <v>106</v>
      </c>
      <c r="P169" s="1559">
        <v>96</v>
      </c>
      <c r="Q169" s="1559">
        <v>24</v>
      </c>
      <c r="R169" s="1559">
        <v>0</v>
      </c>
      <c r="S169" s="1559">
        <v>0</v>
      </c>
      <c r="T169" s="1559">
        <v>15</v>
      </c>
      <c r="U169" s="1559">
        <v>12</v>
      </c>
      <c r="V169" s="1559">
        <v>20</v>
      </c>
      <c r="W169" s="1559">
        <v>0</v>
      </c>
      <c r="X169" s="1561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558">
        <v>9</v>
      </c>
      <c r="F170" s="1559" t="s">
        <v>1</v>
      </c>
      <c r="G170" s="1559"/>
      <c r="H170" s="1567"/>
      <c r="I170" s="1559">
        <v>0</v>
      </c>
      <c r="J170" s="1559">
        <v>0</v>
      </c>
      <c r="K170" s="1559">
        <v>0</v>
      </c>
      <c r="L170" s="1559">
        <v>0</v>
      </c>
      <c r="M170" s="1559">
        <v>0</v>
      </c>
      <c r="N170" s="1559">
        <v>0</v>
      </c>
      <c r="O170" s="1559">
        <v>0</v>
      </c>
      <c r="P170" s="1559">
        <v>0</v>
      </c>
      <c r="Q170" s="1559">
        <v>0</v>
      </c>
      <c r="R170" s="1559">
        <v>0</v>
      </c>
      <c r="S170" s="1559">
        <v>0</v>
      </c>
      <c r="T170" s="1559">
        <v>0</v>
      </c>
      <c r="U170" s="1559">
        <v>0</v>
      </c>
      <c r="V170" s="1559">
        <v>0</v>
      </c>
      <c r="W170" s="1559">
        <v>0</v>
      </c>
      <c r="X170" s="156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562">
        <v>10</v>
      </c>
      <c r="F171" s="1563" t="s">
        <v>1</v>
      </c>
      <c r="G171" s="1563"/>
      <c r="H171" s="1568"/>
      <c r="I171" s="1563">
        <v>0</v>
      </c>
      <c r="J171" s="1563">
        <v>0</v>
      </c>
      <c r="K171" s="1563">
        <v>0</v>
      </c>
      <c r="L171" s="1563">
        <v>0</v>
      </c>
      <c r="M171" s="1563">
        <v>0</v>
      </c>
      <c r="N171" s="1563">
        <v>0</v>
      </c>
      <c r="O171" s="1563">
        <v>0</v>
      </c>
      <c r="P171" s="1563">
        <v>0</v>
      </c>
      <c r="Q171" s="1563">
        <v>0</v>
      </c>
      <c r="R171" s="1563">
        <v>0</v>
      </c>
      <c r="S171" s="1563">
        <v>0</v>
      </c>
      <c r="T171" s="1563">
        <v>0</v>
      </c>
      <c r="U171" s="1563">
        <v>0</v>
      </c>
      <c r="V171" s="1563">
        <v>0</v>
      </c>
      <c r="W171" s="1563">
        <v>0</v>
      </c>
      <c r="X171" s="156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49" zoomScale="75" zoomScaleNormal="75" workbookViewId="0">
      <selection activeCell="F67" sqref="F6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2</v>
      </c>
      <c r="G7" s="354">
        <v>9</v>
      </c>
      <c r="H7" s="354">
        <v>3</v>
      </c>
      <c r="I7" s="355">
        <v>23</v>
      </c>
      <c r="J7" s="355">
        <v>16</v>
      </c>
      <c r="K7" s="354">
        <v>84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353">
        <v>1</v>
      </c>
      <c r="F9" s="354" t="s">
        <v>684</v>
      </c>
      <c r="G9" s="354" t="s">
        <v>769</v>
      </c>
      <c r="H9" s="362">
        <v>27.99</v>
      </c>
      <c r="I9" s="354">
        <v>3</v>
      </c>
      <c r="J9" s="354">
        <v>2</v>
      </c>
      <c r="K9" s="354">
        <v>3</v>
      </c>
      <c r="L9" s="354">
        <v>0</v>
      </c>
      <c r="M9" s="354">
        <v>1</v>
      </c>
      <c r="N9" s="354">
        <v>0</v>
      </c>
      <c r="O9" s="354">
        <v>0</v>
      </c>
      <c r="P9" s="354">
        <v>40</v>
      </c>
      <c r="Q9" s="354">
        <v>0</v>
      </c>
      <c r="R9" s="354">
        <v>50</v>
      </c>
      <c r="S9" s="354">
        <v>0</v>
      </c>
      <c r="T9" s="354">
        <v>0</v>
      </c>
      <c r="U9" s="354">
        <v>16</v>
      </c>
      <c r="V9" s="354">
        <v>0</v>
      </c>
      <c r="W9" s="354">
        <v>11</v>
      </c>
      <c r="X9" s="356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4</v>
      </c>
      <c r="C10" s="256">
        <f t="shared" ref="C10:C16" ca="1" si="3">Y10</f>
        <v>4</v>
      </c>
      <c r="E10" s="353">
        <v>2</v>
      </c>
      <c r="F10" s="354" t="s">
        <v>657</v>
      </c>
      <c r="G10" s="354" t="s">
        <v>769</v>
      </c>
      <c r="H10" s="362">
        <v>18.07</v>
      </c>
      <c r="I10" s="354">
        <v>2</v>
      </c>
      <c r="J10" s="354">
        <v>1</v>
      </c>
      <c r="K10" s="354">
        <v>0</v>
      </c>
      <c r="L10" s="354">
        <v>0</v>
      </c>
      <c r="M10" s="354">
        <v>1</v>
      </c>
      <c r="N10" s="354">
        <v>0</v>
      </c>
      <c r="O10" s="354">
        <v>0</v>
      </c>
      <c r="P10" s="354">
        <v>0</v>
      </c>
      <c r="Q10" s="354">
        <v>0</v>
      </c>
      <c r="R10" s="354">
        <v>0</v>
      </c>
      <c r="S10" s="354">
        <v>0</v>
      </c>
      <c r="T10" s="354">
        <v>0</v>
      </c>
      <c r="U10" s="354">
        <v>0</v>
      </c>
      <c r="V10" s="354">
        <v>0</v>
      </c>
      <c r="W10" s="354">
        <v>0</v>
      </c>
      <c r="X10" s="356">
        <v>0</v>
      </c>
      <c r="Y10" s="256">
        <f t="shared" ca="1" si="1"/>
        <v>4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353">
        <v>3</v>
      </c>
      <c r="F11" s="354" t="s">
        <v>778</v>
      </c>
      <c r="G11" s="354" t="s">
        <v>770</v>
      </c>
      <c r="H11" s="362">
        <v>27.15</v>
      </c>
      <c r="I11" s="354">
        <v>7</v>
      </c>
      <c r="J11" s="354">
        <v>3</v>
      </c>
      <c r="K11" s="354">
        <v>0</v>
      </c>
      <c r="L11" s="354">
        <v>2</v>
      </c>
      <c r="M11" s="354">
        <v>1</v>
      </c>
      <c r="N11" s="354">
        <v>49</v>
      </c>
      <c r="O11" s="354">
        <v>0</v>
      </c>
      <c r="P11" s="354">
        <v>44</v>
      </c>
      <c r="Q11" s="354">
        <v>0</v>
      </c>
      <c r="R11" s="354">
        <v>41</v>
      </c>
      <c r="S11" s="354">
        <v>89</v>
      </c>
      <c r="T11" s="354">
        <v>0</v>
      </c>
      <c r="U11" s="354">
        <v>15</v>
      </c>
      <c r="V11" s="354">
        <v>0</v>
      </c>
      <c r="W11" s="354">
        <v>18</v>
      </c>
      <c r="X11" s="356">
        <v>20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353">
        <v>4</v>
      </c>
      <c r="F12" s="354" t="s">
        <v>610</v>
      </c>
      <c r="G12" s="354" t="s">
        <v>770</v>
      </c>
      <c r="H12" s="362">
        <v>24.38</v>
      </c>
      <c r="I12" s="354">
        <v>7</v>
      </c>
      <c r="J12" s="354">
        <v>0</v>
      </c>
      <c r="K12" s="354">
        <v>2</v>
      </c>
      <c r="L12" s="354">
        <v>2</v>
      </c>
      <c r="M12" s="354">
        <v>1</v>
      </c>
      <c r="N12" s="354">
        <v>8</v>
      </c>
      <c r="O12" s="354">
        <v>0</v>
      </c>
      <c r="P12" s="354">
        <v>32</v>
      </c>
      <c r="Q12" s="354">
        <v>67</v>
      </c>
      <c r="R12" s="354">
        <v>72</v>
      </c>
      <c r="S12" s="354">
        <v>0</v>
      </c>
      <c r="T12" s="354">
        <v>0</v>
      </c>
      <c r="U12" s="354">
        <v>19</v>
      </c>
      <c r="V12" s="354">
        <v>18</v>
      </c>
      <c r="W12" s="354">
        <v>18</v>
      </c>
      <c r="X12" s="356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353">
        <v>5</v>
      </c>
      <c r="F13" s="354" t="s">
        <v>777</v>
      </c>
      <c r="G13" s="354" t="s">
        <v>770</v>
      </c>
      <c r="H13" s="362">
        <v>25.84</v>
      </c>
      <c r="I13" s="354">
        <v>6</v>
      </c>
      <c r="J13" s="354">
        <v>3</v>
      </c>
      <c r="K13" s="354">
        <v>0</v>
      </c>
      <c r="L13" s="354">
        <v>1</v>
      </c>
      <c r="M13" s="354">
        <v>1</v>
      </c>
      <c r="N13" s="354">
        <v>0</v>
      </c>
      <c r="O13" s="354">
        <v>0</v>
      </c>
      <c r="P13" s="354">
        <v>0</v>
      </c>
      <c r="Q13" s="354">
        <v>44</v>
      </c>
      <c r="R13" s="354">
        <v>40</v>
      </c>
      <c r="S13" s="354">
        <v>20</v>
      </c>
      <c r="T13" s="354">
        <v>0</v>
      </c>
      <c r="U13" s="354">
        <v>0</v>
      </c>
      <c r="V13" s="354">
        <v>17</v>
      </c>
      <c r="W13" s="354">
        <v>24</v>
      </c>
      <c r="X13" s="356">
        <v>20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353">
        <v>6</v>
      </c>
      <c r="F14" s="354" t="s">
        <v>660</v>
      </c>
      <c r="G14" s="354" t="s">
        <v>770</v>
      </c>
      <c r="H14" s="362">
        <v>22.89</v>
      </c>
      <c r="I14" s="354">
        <v>6</v>
      </c>
      <c r="J14" s="354">
        <v>1</v>
      </c>
      <c r="K14" s="354">
        <v>0</v>
      </c>
      <c r="L14" s="354">
        <v>2</v>
      </c>
      <c r="M14" s="354">
        <v>1</v>
      </c>
      <c r="N14" s="354">
        <v>36</v>
      </c>
      <c r="O14" s="354">
        <v>40</v>
      </c>
      <c r="P14" s="354">
        <v>0</v>
      </c>
      <c r="Q14" s="354">
        <v>0</v>
      </c>
      <c r="R14" s="354">
        <v>56</v>
      </c>
      <c r="S14" s="354">
        <v>40</v>
      </c>
      <c r="T14" s="354">
        <v>20</v>
      </c>
      <c r="U14" s="354">
        <v>0</v>
      </c>
      <c r="V14" s="354">
        <v>0</v>
      </c>
      <c r="W14" s="354">
        <v>26</v>
      </c>
      <c r="X14" s="356">
        <v>22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353">
        <v>7</v>
      </c>
      <c r="F15" s="354" t="s">
        <v>661</v>
      </c>
      <c r="G15" s="354" t="s">
        <v>770</v>
      </c>
      <c r="H15" s="362">
        <v>27.23</v>
      </c>
      <c r="I15" s="354">
        <v>7</v>
      </c>
      <c r="J15" s="354">
        <v>3</v>
      </c>
      <c r="K15" s="354">
        <v>0</v>
      </c>
      <c r="L15" s="354">
        <v>1</v>
      </c>
      <c r="M15" s="354">
        <v>1</v>
      </c>
      <c r="N15" s="354">
        <v>0</v>
      </c>
      <c r="O15" s="354">
        <v>0</v>
      </c>
      <c r="P15" s="354">
        <v>32</v>
      </c>
      <c r="Q15" s="354">
        <v>40</v>
      </c>
      <c r="R15" s="354">
        <v>77</v>
      </c>
      <c r="S15" s="354">
        <v>0</v>
      </c>
      <c r="T15" s="354">
        <v>0</v>
      </c>
      <c r="U15" s="354">
        <v>16</v>
      </c>
      <c r="V15" s="354">
        <v>16</v>
      </c>
      <c r="W15" s="354">
        <v>20</v>
      </c>
      <c r="X15" s="356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353">
        <v>8</v>
      </c>
      <c r="F16" s="354" t="s">
        <v>608</v>
      </c>
      <c r="G16" s="354" t="s">
        <v>770</v>
      </c>
      <c r="H16" s="362">
        <v>14.08</v>
      </c>
      <c r="I16" s="354">
        <v>2</v>
      </c>
      <c r="J16" s="354">
        <v>0</v>
      </c>
      <c r="K16" s="354">
        <v>1</v>
      </c>
      <c r="L16" s="354">
        <v>1</v>
      </c>
      <c r="M16" s="354">
        <v>1</v>
      </c>
      <c r="N16" s="354">
        <v>0</v>
      </c>
      <c r="O16" s="354">
        <v>2</v>
      </c>
      <c r="P16" s="354">
        <v>0</v>
      </c>
      <c r="Q16" s="354">
        <v>2</v>
      </c>
      <c r="R16" s="354">
        <v>20</v>
      </c>
      <c r="S16" s="354">
        <v>0</v>
      </c>
      <c r="T16" s="354">
        <v>37</v>
      </c>
      <c r="U16" s="354">
        <v>0</v>
      </c>
      <c r="V16" s="354">
        <v>40</v>
      </c>
      <c r="W16" s="354">
        <v>30</v>
      </c>
      <c r="X16" s="356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1</v>
      </c>
      <c r="G24" s="354">
        <v>3</v>
      </c>
      <c r="H24" s="354">
        <v>9</v>
      </c>
      <c r="I24" s="355">
        <v>16</v>
      </c>
      <c r="J24" s="355">
        <v>23</v>
      </c>
      <c r="K24" s="354">
        <v>56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353">
        <v>1</v>
      </c>
      <c r="F26" s="354" t="s">
        <v>621</v>
      </c>
      <c r="G26" s="354" t="s">
        <v>770</v>
      </c>
      <c r="H26" s="362">
        <v>22.23</v>
      </c>
      <c r="I26" s="354">
        <v>5</v>
      </c>
      <c r="J26" s="354">
        <v>0</v>
      </c>
      <c r="K26" s="354">
        <v>0</v>
      </c>
      <c r="L26" s="354">
        <v>1</v>
      </c>
      <c r="M26" s="354">
        <v>1</v>
      </c>
      <c r="N26" s="354">
        <v>0</v>
      </c>
      <c r="O26" s="354">
        <v>40</v>
      </c>
      <c r="P26" s="354">
        <v>0</v>
      </c>
      <c r="Q26" s="354">
        <v>48</v>
      </c>
      <c r="R26" s="354">
        <v>0</v>
      </c>
      <c r="S26" s="354">
        <v>40</v>
      </c>
      <c r="T26" s="354">
        <v>24</v>
      </c>
      <c r="U26" s="354">
        <v>0</v>
      </c>
      <c r="V26" s="354">
        <v>23</v>
      </c>
      <c r="W26" s="354">
        <v>0</v>
      </c>
      <c r="X26" s="356">
        <v>21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26</v>
      </c>
      <c r="C27" s="256">
        <f t="shared" ref="C27:C33" ca="1" si="9">Y27</f>
        <v>26</v>
      </c>
      <c r="E27" s="353">
        <v>2</v>
      </c>
      <c r="F27" s="354" t="s">
        <v>611</v>
      </c>
      <c r="G27" s="354" t="s">
        <v>770</v>
      </c>
      <c r="H27" s="362">
        <v>24.64</v>
      </c>
      <c r="I27" s="354">
        <v>6</v>
      </c>
      <c r="J27" s="354">
        <v>1</v>
      </c>
      <c r="K27" s="354">
        <v>0</v>
      </c>
      <c r="L27" s="354">
        <v>2</v>
      </c>
      <c r="M27" s="354">
        <v>1</v>
      </c>
      <c r="N27" s="354">
        <v>40</v>
      </c>
      <c r="O27" s="354">
        <v>83</v>
      </c>
      <c r="P27" s="354">
        <v>10</v>
      </c>
      <c r="Q27" s="354">
        <v>36</v>
      </c>
      <c r="R27" s="354">
        <v>0</v>
      </c>
      <c r="S27" s="354">
        <v>0</v>
      </c>
      <c r="T27" s="354">
        <v>18</v>
      </c>
      <c r="U27" s="354">
        <v>23</v>
      </c>
      <c r="V27" s="354">
        <v>20</v>
      </c>
      <c r="W27" s="354">
        <v>0</v>
      </c>
      <c r="X27" s="356">
        <v>0</v>
      </c>
      <c r="Y27" s="256">
        <f t="shared" ca="1" si="7"/>
        <v>26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353">
        <v>3</v>
      </c>
      <c r="F28" s="354" t="s">
        <v>788</v>
      </c>
      <c r="G28" s="354" t="s">
        <v>769</v>
      </c>
      <c r="H28" s="362">
        <v>24.53</v>
      </c>
      <c r="I28" s="354">
        <v>5</v>
      </c>
      <c r="J28" s="354">
        <v>4</v>
      </c>
      <c r="K28" s="354">
        <v>0</v>
      </c>
      <c r="L28" s="354">
        <v>0</v>
      </c>
      <c r="M28" s="354">
        <v>1</v>
      </c>
      <c r="N28" s="354">
        <v>0</v>
      </c>
      <c r="O28" s="354">
        <v>48</v>
      </c>
      <c r="P28" s="354">
        <v>0</v>
      </c>
      <c r="Q28" s="354">
        <v>25</v>
      </c>
      <c r="R28" s="354">
        <v>0</v>
      </c>
      <c r="S28" s="354">
        <v>0</v>
      </c>
      <c r="T28" s="354">
        <v>17</v>
      </c>
      <c r="U28" s="354">
        <v>0</v>
      </c>
      <c r="V28" s="354">
        <v>24</v>
      </c>
      <c r="W28" s="354">
        <v>0</v>
      </c>
      <c r="X28" s="356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353">
        <v>4</v>
      </c>
      <c r="F29" s="354" t="s">
        <v>789</v>
      </c>
      <c r="G29" s="354" t="s">
        <v>769</v>
      </c>
      <c r="H29" s="362">
        <v>20.329999999999998</v>
      </c>
      <c r="I29" s="354">
        <v>3</v>
      </c>
      <c r="J29" s="354">
        <v>1</v>
      </c>
      <c r="K29" s="354">
        <v>0</v>
      </c>
      <c r="L29" s="354">
        <v>0</v>
      </c>
      <c r="M29" s="354">
        <v>1</v>
      </c>
      <c r="N29" s="354">
        <v>0</v>
      </c>
      <c r="O29" s="354">
        <v>60</v>
      </c>
      <c r="P29" s="354">
        <v>0</v>
      </c>
      <c r="Q29" s="354">
        <v>0</v>
      </c>
      <c r="R29" s="354">
        <v>0</v>
      </c>
      <c r="S29" s="354">
        <v>0</v>
      </c>
      <c r="T29" s="354">
        <v>26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353">
        <v>5</v>
      </c>
      <c r="F30" s="354" t="s">
        <v>622</v>
      </c>
      <c r="G30" s="354" t="s">
        <v>769</v>
      </c>
      <c r="H30" s="362">
        <v>25.97</v>
      </c>
      <c r="I30" s="354">
        <v>5</v>
      </c>
      <c r="J30" s="354">
        <v>2</v>
      </c>
      <c r="K30" s="354">
        <v>0</v>
      </c>
      <c r="L30" s="354">
        <v>0</v>
      </c>
      <c r="M30" s="354">
        <v>1</v>
      </c>
      <c r="N30" s="354">
        <v>0</v>
      </c>
      <c r="O30" s="354">
        <v>32</v>
      </c>
      <c r="P30" s="354">
        <v>40</v>
      </c>
      <c r="Q30" s="354">
        <v>0</v>
      </c>
      <c r="R30" s="354">
        <v>0</v>
      </c>
      <c r="S30" s="354">
        <v>0</v>
      </c>
      <c r="T30" s="354">
        <v>17</v>
      </c>
      <c r="U30" s="354">
        <v>16</v>
      </c>
      <c r="V30" s="354">
        <v>0</v>
      </c>
      <c r="W30" s="354">
        <v>0</v>
      </c>
      <c r="X30" s="356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41</v>
      </c>
      <c r="C31" s="256">
        <f t="shared" ca="1" si="9"/>
        <v>41</v>
      </c>
      <c r="E31" s="353">
        <v>6</v>
      </c>
      <c r="F31" s="354" t="s">
        <v>835</v>
      </c>
      <c r="G31" s="354" t="s">
        <v>769</v>
      </c>
      <c r="H31" s="362">
        <v>20.97</v>
      </c>
      <c r="I31" s="354">
        <v>4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43</v>
      </c>
      <c r="Q31" s="354">
        <v>30</v>
      </c>
      <c r="R31" s="354">
        <v>0</v>
      </c>
      <c r="S31" s="354">
        <v>0</v>
      </c>
      <c r="T31" s="354">
        <v>0</v>
      </c>
      <c r="U31" s="354">
        <v>18</v>
      </c>
      <c r="V31" s="354">
        <v>22</v>
      </c>
      <c r="W31" s="354">
        <v>0</v>
      </c>
      <c r="X31" s="356">
        <v>0</v>
      </c>
      <c r="Y31" s="256">
        <f t="shared" ca="1" si="7"/>
        <v>41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791</v>
      </c>
      <c r="G32" s="354" t="s">
        <v>769</v>
      </c>
      <c r="H32" s="362">
        <v>22.66</v>
      </c>
      <c r="I32" s="354">
        <v>5</v>
      </c>
      <c r="J32" s="354">
        <v>1</v>
      </c>
      <c r="K32" s="354">
        <v>0</v>
      </c>
      <c r="L32" s="354">
        <v>0</v>
      </c>
      <c r="M32" s="354">
        <v>1</v>
      </c>
      <c r="N32" s="354">
        <v>0</v>
      </c>
      <c r="O32" s="354">
        <v>20</v>
      </c>
      <c r="P32" s="354">
        <v>0</v>
      </c>
      <c r="Q32" s="354">
        <v>0</v>
      </c>
      <c r="R32" s="354">
        <v>0</v>
      </c>
      <c r="S32" s="354">
        <v>0</v>
      </c>
      <c r="T32" s="354">
        <v>22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353">
        <v>8</v>
      </c>
      <c r="F33" s="354" t="s">
        <v>836</v>
      </c>
      <c r="G33" s="354" t="s">
        <v>769</v>
      </c>
      <c r="H33" s="362">
        <v>14.67</v>
      </c>
      <c r="I33" s="354">
        <v>1</v>
      </c>
      <c r="J33" s="354">
        <v>0</v>
      </c>
      <c r="K33" s="354">
        <v>0</v>
      </c>
      <c r="L33" s="354">
        <v>0</v>
      </c>
      <c r="M33" s="354">
        <v>1</v>
      </c>
      <c r="N33" s="354">
        <v>0</v>
      </c>
      <c r="O33" s="354">
        <v>0</v>
      </c>
      <c r="P33" s="354">
        <v>54</v>
      </c>
      <c r="Q33" s="354">
        <v>0</v>
      </c>
      <c r="R33" s="354">
        <v>0</v>
      </c>
      <c r="S33" s="354">
        <v>0</v>
      </c>
      <c r="T33" s="354">
        <v>0</v>
      </c>
      <c r="U33" s="354">
        <v>27</v>
      </c>
      <c r="V33" s="354">
        <v>0</v>
      </c>
      <c r="W33" s="354">
        <v>0</v>
      </c>
      <c r="X33" s="356">
        <v>0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95" t="s">
        <v>749</v>
      </c>
      <c r="F40" s="1696" t="s">
        <v>750</v>
      </c>
      <c r="G40" s="1696" t="s">
        <v>751</v>
      </c>
      <c r="H40" s="1696" t="s">
        <v>752</v>
      </c>
      <c r="I40" s="1696" t="s">
        <v>753</v>
      </c>
      <c r="J40" s="1696" t="s">
        <v>754</v>
      </c>
      <c r="K40" s="1696" t="s">
        <v>755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7</v>
      </c>
      <c r="H41" s="1699">
        <v>5</v>
      </c>
      <c r="I41" s="1700">
        <v>19</v>
      </c>
      <c r="J41" s="1700">
        <v>17</v>
      </c>
      <c r="K41" s="1699">
        <v>52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6">
        <f>IF(E41=D38,0,1)</f>
        <v>0</v>
      </c>
    </row>
    <row r="42" spans="2:28" x14ac:dyDescent="0.25">
      <c r="E42" s="1698" t="s">
        <v>581</v>
      </c>
      <c r="F42" s="1699" t="s">
        <v>63</v>
      </c>
      <c r="G42" s="1699" t="s">
        <v>756</v>
      </c>
      <c r="H42" s="1699" t="s">
        <v>757</v>
      </c>
      <c r="I42" s="1700" t="s">
        <v>66</v>
      </c>
      <c r="J42" s="1700" t="s">
        <v>67</v>
      </c>
      <c r="K42" s="1699" t="s">
        <v>68</v>
      </c>
      <c r="L42" s="1699" t="s">
        <v>69</v>
      </c>
      <c r="M42" s="1699" t="s">
        <v>22</v>
      </c>
      <c r="N42" s="1699" t="s">
        <v>758</v>
      </c>
      <c r="O42" s="1699" t="s">
        <v>759</v>
      </c>
      <c r="P42" s="1699" t="s">
        <v>760</v>
      </c>
      <c r="Q42" s="1699" t="s">
        <v>761</v>
      </c>
      <c r="R42" s="1699" t="s">
        <v>762</v>
      </c>
      <c r="S42" s="1699" t="s">
        <v>763</v>
      </c>
      <c r="T42" s="1699" t="s">
        <v>764</v>
      </c>
      <c r="U42" s="1699" t="s">
        <v>765</v>
      </c>
      <c r="V42" s="1699" t="s">
        <v>766</v>
      </c>
      <c r="W42" s="1699" t="s">
        <v>767</v>
      </c>
      <c r="X42" s="1701" t="s">
        <v>768</v>
      </c>
    </row>
    <row r="43" spans="2:28" x14ac:dyDescent="0.25">
      <c r="B43" s="256">
        <f t="shared" ref="B43:B52" ca="1" si="12">Y43</f>
        <v>66</v>
      </c>
      <c r="C43" s="256">
        <f ca="1">Y43</f>
        <v>66</v>
      </c>
      <c r="E43" s="1698">
        <v>1</v>
      </c>
      <c r="F43" s="1699" t="s">
        <v>822</v>
      </c>
      <c r="G43" s="1699" t="s">
        <v>769</v>
      </c>
      <c r="H43" s="1707">
        <v>19.91</v>
      </c>
      <c r="I43" s="1699">
        <v>0</v>
      </c>
      <c r="J43" s="1699">
        <v>2</v>
      </c>
      <c r="K43" s="1699">
        <v>0</v>
      </c>
      <c r="L43" s="1699">
        <v>1</v>
      </c>
      <c r="M43" s="1699">
        <v>1</v>
      </c>
      <c r="N43" s="1699">
        <v>10</v>
      </c>
      <c r="O43" s="1699">
        <v>0</v>
      </c>
      <c r="P43" s="1699">
        <v>88</v>
      </c>
      <c r="Q43" s="1699">
        <v>0</v>
      </c>
      <c r="R43" s="1699">
        <v>40</v>
      </c>
      <c r="S43" s="1699">
        <v>0</v>
      </c>
      <c r="T43" s="1699">
        <v>0</v>
      </c>
      <c r="U43" s="1699">
        <v>24</v>
      </c>
      <c r="V43" s="1699">
        <v>0</v>
      </c>
      <c r="W43" s="1699">
        <v>25</v>
      </c>
      <c r="X43" s="1701">
        <v>0</v>
      </c>
      <c r="Y43" s="256">
        <f t="shared" ref="Y43:Y52" ca="1" si="13">VLOOKUP(F43,PlayerN,3,FALSE)</f>
        <v>66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698">
        <v>2</v>
      </c>
      <c r="F44" s="1699" t="s">
        <v>583</v>
      </c>
      <c r="G44" s="1699" t="s">
        <v>769</v>
      </c>
      <c r="H44" s="1707">
        <v>18.43</v>
      </c>
      <c r="I44" s="1699">
        <v>1</v>
      </c>
      <c r="J44" s="1699">
        <v>0</v>
      </c>
      <c r="K44" s="1699">
        <v>1</v>
      </c>
      <c r="L44" s="1699">
        <v>0</v>
      </c>
      <c r="M44" s="1699">
        <v>1</v>
      </c>
      <c r="N44" s="1699">
        <v>0</v>
      </c>
      <c r="O44" s="1699">
        <v>4</v>
      </c>
      <c r="P44" s="1699">
        <v>0</v>
      </c>
      <c r="Q44" s="1699">
        <v>0</v>
      </c>
      <c r="R44" s="1699">
        <v>0</v>
      </c>
      <c r="S44" s="1699">
        <v>0</v>
      </c>
      <c r="T44" s="1699">
        <v>29</v>
      </c>
      <c r="U44" s="1699">
        <v>0</v>
      </c>
      <c r="V44" s="1699">
        <v>0</v>
      </c>
      <c r="W44" s="1699">
        <v>0</v>
      </c>
      <c r="X44" s="1701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1698">
        <v>3</v>
      </c>
      <c r="F45" s="1699" t="s">
        <v>794</v>
      </c>
      <c r="G45" s="1699" t="s">
        <v>770</v>
      </c>
      <c r="H45" s="1707">
        <v>25.91</v>
      </c>
      <c r="I45" s="1699">
        <v>5</v>
      </c>
      <c r="J45" s="1699">
        <v>2</v>
      </c>
      <c r="K45" s="1699">
        <v>1</v>
      </c>
      <c r="L45" s="1699">
        <v>1</v>
      </c>
      <c r="M45" s="1699">
        <v>1</v>
      </c>
      <c r="N45" s="1699">
        <v>0</v>
      </c>
      <c r="O45" s="1699">
        <v>28</v>
      </c>
      <c r="P45" s="1699">
        <v>40</v>
      </c>
      <c r="Q45" s="1699">
        <v>40</v>
      </c>
      <c r="R45" s="1699">
        <v>0</v>
      </c>
      <c r="S45" s="1699">
        <v>0</v>
      </c>
      <c r="T45" s="1699">
        <v>15</v>
      </c>
      <c r="U45" s="1699">
        <v>16</v>
      </c>
      <c r="V45" s="1699">
        <v>27</v>
      </c>
      <c r="W45" s="1699">
        <v>0</v>
      </c>
      <c r="X45" s="1701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698">
        <v>4</v>
      </c>
      <c r="F46" s="1699" t="s">
        <v>792</v>
      </c>
      <c r="G46" s="1699" t="s">
        <v>770</v>
      </c>
      <c r="H46" s="1707">
        <v>19.98</v>
      </c>
      <c r="I46" s="1699">
        <v>2</v>
      </c>
      <c r="J46" s="1699">
        <v>2</v>
      </c>
      <c r="K46" s="1699">
        <v>0</v>
      </c>
      <c r="L46" s="1699">
        <v>2</v>
      </c>
      <c r="M46" s="1699">
        <v>1</v>
      </c>
      <c r="N46" s="1699">
        <v>32</v>
      </c>
      <c r="O46" s="1699">
        <v>0</v>
      </c>
      <c r="P46" s="1699">
        <v>60</v>
      </c>
      <c r="Q46" s="1699">
        <v>0</v>
      </c>
      <c r="R46" s="1699">
        <v>58</v>
      </c>
      <c r="S46" s="1699">
        <v>40</v>
      </c>
      <c r="T46" s="1699">
        <v>0</v>
      </c>
      <c r="U46" s="1699">
        <v>27</v>
      </c>
      <c r="V46" s="1699">
        <v>0</v>
      </c>
      <c r="W46" s="1699">
        <v>24</v>
      </c>
      <c r="X46" s="1701">
        <v>24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698">
        <v>5</v>
      </c>
      <c r="F47" s="1699" t="s">
        <v>585</v>
      </c>
      <c r="G47" s="1699" t="s">
        <v>770</v>
      </c>
      <c r="H47" s="1707">
        <v>20.18</v>
      </c>
      <c r="I47" s="1699">
        <v>1</v>
      </c>
      <c r="J47" s="1699">
        <v>2</v>
      </c>
      <c r="K47" s="1699">
        <v>0</v>
      </c>
      <c r="L47" s="1699">
        <v>1</v>
      </c>
      <c r="M47" s="1699">
        <v>1</v>
      </c>
      <c r="N47" s="1699">
        <v>0</v>
      </c>
      <c r="O47" s="1699">
        <v>76</v>
      </c>
      <c r="P47" s="1699">
        <v>30</v>
      </c>
      <c r="Q47" s="1699">
        <v>0</v>
      </c>
      <c r="R47" s="1699">
        <v>0</v>
      </c>
      <c r="S47" s="1699">
        <v>42</v>
      </c>
      <c r="T47" s="1699">
        <v>24</v>
      </c>
      <c r="U47" s="1699">
        <v>25</v>
      </c>
      <c r="V47" s="1699">
        <v>0</v>
      </c>
      <c r="W47" s="1699">
        <v>0</v>
      </c>
      <c r="X47" s="1701">
        <v>26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698">
        <v>6</v>
      </c>
      <c r="F48" s="1699" t="s">
        <v>812</v>
      </c>
      <c r="G48" s="1699" t="s">
        <v>769</v>
      </c>
      <c r="H48" s="1707">
        <v>17.84</v>
      </c>
      <c r="I48" s="1699">
        <v>5</v>
      </c>
      <c r="J48" s="1699">
        <v>0</v>
      </c>
      <c r="K48" s="1699">
        <v>0</v>
      </c>
      <c r="L48" s="1699">
        <v>0</v>
      </c>
      <c r="M48" s="1699">
        <v>1</v>
      </c>
      <c r="N48" s="1699">
        <v>0</v>
      </c>
      <c r="O48" s="1699">
        <v>0</v>
      </c>
      <c r="P48" s="1699">
        <v>0</v>
      </c>
      <c r="Q48" s="1699">
        <v>40</v>
      </c>
      <c r="R48" s="1699">
        <v>0</v>
      </c>
      <c r="S48" s="1699">
        <v>0</v>
      </c>
      <c r="T48" s="1699">
        <v>0</v>
      </c>
      <c r="U48" s="1699">
        <v>0</v>
      </c>
      <c r="V48" s="1699">
        <v>20</v>
      </c>
      <c r="W48" s="1699">
        <v>0</v>
      </c>
      <c r="X48" s="1701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1698">
        <v>7</v>
      </c>
      <c r="F49" s="1699" t="s">
        <v>633</v>
      </c>
      <c r="G49" s="1699" t="s">
        <v>769</v>
      </c>
      <c r="H49" s="1707">
        <v>17.48</v>
      </c>
      <c r="I49" s="1699">
        <v>2</v>
      </c>
      <c r="J49" s="1699">
        <v>2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698">
        <v>8</v>
      </c>
      <c r="F50" s="1699" t="s">
        <v>584</v>
      </c>
      <c r="G50" s="1699" t="s">
        <v>770</v>
      </c>
      <c r="H50" s="1707">
        <v>19.78</v>
      </c>
      <c r="I50" s="1699">
        <v>5</v>
      </c>
      <c r="J50" s="1699">
        <v>1</v>
      </c>
      <c r="K50" s="1699">
        <v>1</v>
      </c>
      <c r="L50" s="1699">
        <v>2</v>
      </c>
      <c r="M50" s="1699">
        <v>1</v>
      </c>
      <c r="N50" s="1699">
        <v>20</v>
      </c>
      <c r="O50" s="1699">
        <v>12</v>
      </c>
      <c r="P50" s="1699">
        <v>9</v>
      </c>
      <c r="Q50" s="1699">
        <v>16</v>
      </c>
      <c r="R50" s="1699">
        <v>0</v>
      </c>
      <c r="S50" s="1699">
        <v>0</v>
      </c>
      <c r="T50" s="1699">
        <v>32</v>
      </c>
      <c r="U50" s="1699">
        <v>26</v>
      </c>
      <c r="V50" s="1699">
        <v>18</v>
      </c>
      <c r="W50" s="1699">
        <v>0</v>
      </c>
      <c r="X50" s="1701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2088" t="s">
        <v>749</v>
      </c>
      <c r="F57" s="2089" t="s">
        <v>750</v>
      </c>
      <c r="G57" s="2089" t="s">
        <v>751</v>
      </c>
      <c r="H57" s="2089" t="s">
        <v>752</v>
      </c>
      <c r="I57" s="2089" t="s">
        <v>753</v>
      </c>
      <c r="J57" s="2089" t="s">
        <v>754</v>
      </c>
      <c r="K57" s="2089" t="s">
        <v>755</v>
      </c>
      <c r="L57" s="2089"/>
      <c r="M57" s="2089"/>
      <c r="N57" s="2089"/>
      <c r="O57" s="2089"/>
      <c r="P57" s="2089"/>
      <c r="Q57" s="2089"/>
      <c r="R57" s="2089"/>
      <c r="S57" s="2089"/>
      <c r="T57" s="2089"/>
      <c r="U57" s="2089"/>
      <c r="V57" s="2089"/>
      <c r="W57" s="2089"/>
      <c r="X57" s="2090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098">
        <v>4</v>
      </c>
      <c r="F58" s="2099">
        <v>10</v>
      </c>
      <c r="G58" s="2092">
        <v>1</v>
      </c>
      <c r="H58" s="2092">
        <v>11</v>
      </c>
      <c r="I58" s="2093">
        <v>5</v>
      </c>
      <c r="J58" s="2093">
        <v>27</v>
      </c>
      <c r="K58" s="2092">
        <v>52</v>
      </c>
      <c r="L58" s="2092"/>
      <c r="M58" s="2092"/>
      <c r="N58" s="2092"/>
      <c r="O58" s="2092"/>
      <c r="P58" s="2092"/>
      <c r="Q58" s="2092"/>
      <c r="R58" s="2092"/>
      <c r="S58" s="2092"/>
      <c r="T58" s="2092"/>
      <c r="U58" s="2092"/>
      <c r="V58" s="2092"/>
      <c r="W58" s="2092"/>
      <c r="X58" s="2094"/>
      <c r="AA58" s="256">
        <f>IF(E58=D55,0,1)</f>
        <v>0</v>
      </c>
    </row>
    <row r="59" spans="2:28" x14ac:dyDescent="0.25">
      <c r="E59" s="2091" t="s">
        <v>581</v>
      </c>
      <c r="F59" s="2092" t="s">
        <v>63</v>
      </c>
      <c r="G59" s="2092" t="s">
        <v>756</v>
      </c>
      <c r="H59" s="2092" t="s">
        <v>757</v>
      </c>
      <c r="I59" s="2093" t="s">
        <v>66</v>
      </c>
      <c r="J59" s="2093" t="s">
        <v>67</v>
      </c>
      <c r="K59" s="2092" t="s">
        <v>68</v>
      </c>
      <c r="L59" s="2092" t="s">
        <v>69</v>
      </c>
      <c r="M59" s="2092" t="s">
        <v>22</v>
      </c>
      <c r="N59" s="2092" t="s">
        <v>758</v>
      </c>
      <c r="O59" s="2092" t="s">
        <v>759</v>
      </c>
      <c r="P59" s="2092" t="s">
        <v>760</v>
      </c>
      <c r="Q59" s="2092" t="s">
        <v>761</v>
      </c>
      <c r="R59" s="2092" t="s">
        <v>762</v>
      </c>
      <c r="S59" s="2092" t="s">
        <v>763</v>
      </c>
      <c r="T59" s="2092" t="s">
        <v>764</v>
      </c>
      <c r="U59" s="2092" t="s">
        <v>765</v>
      </c>
      <c r="V59" s="2092" t="s">
        <v>766</v>
      </c>
      <c r="W59" s="2092" t="s">
        <v>767</v>
      </c>
      <c r="X59" s="2094" t="s">
        <v>768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2091">
        <v>1</v>
      </c>
      <c r="F60" s="2092" t="s">
        <v>808</v>
      </c>
      <c r="G60" s="2092" t="s">
        <v>769</v>
      </c>
      <c r="H60" s="2100">
        <v>22.74</v>
      </c>
      <c r="I60" s="2092">
        <v>6</v>
      </c>
      <c r="J60" s="2092">
        <v>2</v>
      </c>
      <c r="K60" s="2092">
        <v>0</v>
      </c>
      <c r="L60" s="2092">
        <v>0</v>
      </c>
      <c r="M60" s="2092">
        <v>1</v>
      </c>
      <c r="N60" s="2092">
        <v>0</v>
      </c>
      <c r="O60" s="2092">
        <v>0</v>
      </c>
      <c r="P60" s="2092">
        <v>28</v>
      </c>
      <c r="Q60" s="2092">
        <v>52</v>
      </c>
      <c r="R60" s="2092">
        <v>0</v>
      </c>
      <c r="S60" s="2092">
        <v>0</v>
      </c>
      <c r="T60" s="2092">
        <v>0</v>
      </c>
      <c r="U60" s="2092">
        <v>24</v>
      </c>
      <c r="V60" s="2092">
        <v>20</v>
      </c>
      <c r="W60" s="2092">
        <v>0</v>
      </c>
      <c r="X60" s="2094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2091">
        <v>2</v>
      </c>
      <c r="F61" s="2092" t="s">
        <v>668</v>
      </c>
      <c r="G61" s="2092" t="s">
        <v>769</v>
      </c>
      <c r="H61" s="2100">
        <v>18.91</v>
      </c>
      <c r="I61" s="2092">
        <v>4</v>
      </c>
      <c r="J61" s="2092">
        <v>0</v>
      </c>
      <c r="K61" s="2092">
        <v>0</v>
      </c>
      <c r="L61" s="2092">
        <v>0</v>
      </c>
      <c r="M61" s="2092">
        <v>1</v>
      </c>
      <c r="N61" s="2092">
        <v>0</v>
      </c>
      <c r="O61" s="2092">
        <v>0</v>
      </c>
      <c r="P61" s="2092">
        <v>38</v>
      </c>
      <c r="Q61" s="2092">
        <v>0</v>
      </c>
      <c r="R61" s="2092">
        <v>0</v>
      </c>
      <c r="S61" s="2092">
        <v>0</v>
      </c>
      <c r="T61" s="2092">
        <v>0</v>
      </c>
      <c r="U61" s="2092">
        <v>21</v>
      </c>
      <c r="V61" s="2092">
        <v>0</v>
      </c>
      <c r="W61" s="2092">
        <v>0</v>
      </c>
      <c r="X61" s="2094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89</v>
      </c>
      <c r="C62" s="256">
        <f t="shared" ca="1" si="21"/>
        <v>89</v>
      </c>
      <c r="E62" s="2091">
        <v>3</v>
      </c>
      <c r="F62" s="2092" t="s">
        <v>841</v>
      </c>
      <c r="G62" s="2092" t="s">
        <v>769</v>
      </c>
      <c r="H62" s="2100">
        <v>21.64</v>
      </c>
      <c r="I62" s="2092">
        <v>5</v>
      </c>
      <c r="J62" s="2092">
        <v>2</v>
      </c>
      <c r="K62" s="2092">
        <v>0</v>
      </c>
      <c r="L62" s="2092">
        <v>0</v>
      </c>
      <c r="M62" s="2092">
        <v>1</v>
      </c>
      <c r="N62" s="2092">
        <v>0</v>
      </c>
      <c r="O62" s="2092">
        <v>0</v>
      </c>
      <c r="P62" s="2092">
        <v>0</v>
      </c>
      <c r="Q62" s="2092">
        <v>8</v>
      </c>
      <c r="R62" s="2092">
        <v>0</v>
      </c>
      <c r="S62" s="2092">
        <v>0</v>
      </c>
      <c r="T62" s="2092">
        <v>0</v>
      </c>
      <c r="U62" s="2092">
        <v>0</v>
      </c>
      <c r="V62" s="2092">
        <v>24</v>
      </c>
      <c r="W62" s="2092">
        <v>0</v>
      </c>
      <c r="X62" s="2094">
        <v>0</v>
      </c>
      <c r="Y62" s="256">
        <f t="shared" ca="1" si="19"/>
        <v>89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2091">
        <v>4</v>
      </c>
      <c r="F63" s="2092" t="s">
        <v>730</v>
      </c>
      <c r="G63" s="2092" t="s">
        <v>769</v>
      </c>
      <c r="H63" s="2100">
        <v>23.15</v>
      </c>
      <c r="I63" s="2092">
        <v>5</v>
      </c>
      <c r="J63" s="2092">
        <v>1</v>
      </c>
      <c r="K63" s="2092">
        <v>0</v>
      </c>
      <c r="L63" s="2092">
        <v>0</v>
      </c>
      <c r="M63" s="2092">
        <v>1</v>
      </c>
      <c r="N63" s="2092">
        <v>0</v>
      </c>
      <c r="O63" s="2092">
        <v>0</v>
      </c>
      <c r="P63" s="2092">
        <v>0</v>
      </c>
      <c r="Q63" s="2092">
        <v>0</v>
      </c>
      <c r="R63" s="2092">
        <v>0</v>
      </c>
      <c r="S63" s="2092">
        <v>0</v>
      </c>
      <c r="T63" s="2092">
        <v>0</v>
      </c>
      <c r="U63" s="2092">
        <v>0</v>
      </c>
      <c r="V63" s="2092">
        <v>0</v>
      </c>
      <c r="W63" s="2092">
        <v>0</v>
      </c>
      <c r="X63" s="2094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2091">
        <v>5</v>
      </c>
      <c r="F64" s="2092" t="s">
        <v>799</v>
      </c>
      <c r="G64" s="2092" t="s">
        <v>769</v>
      </c>
      <c r="H64" s="2100">
        <v>20.100000000000001</v>
      </c>
      <c r="I64" s="2092">
        <v>2</v>
      </c>
      <c r="J64" s="2092">
        <v>1</v>
      </c>
      <c r="K64" s="2092">
        <v>0</v>
      </c>
      <c r="L64" s="2092">
        <v>0</v>
      </c>
      <c r="M64" s="2092">
        <v>1</v>
      </c>
      <c r="N64" s="2092">
        <v>0</v>
      </c>
      <c r="O64" s="2092">
        <v>0</v>
      </c>
      <c r="P64" s="2092">
        <v>0</v>
      </c>
      <c r="Q64" s="2092">
        <v>0</v>
      </c>
      <c r="R64" s="2092">
        <v>0</v>
      </c>
      <c r="S64" s="2092">
        <v>0</v>
      </c>
      <c r="T64" s="2092">
        <v>0</v>
      </c>
      <c r="U64" s="2092">
        <v>0</v>
      </c>
      <c r="V64" s="2092">
        <v>0</v>
      </c>
      <c r="W64" s="2092">
        <v>0</v>
      </c>
      <c r="X64" s="2094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2091">
        <v>6</v>
      </c>
      <c r="F65" s="2092" t="s">
        <v>592</v>
      </c>
      <c r="G65" s="2092" t="s">
        <v>769</v>
      </c>
      <c r="H65" s="2100">
        <v>22.6</v>
      </c>
      <c r="I65" s="2092">
        <v>8</v>
      </c>
      <c r="J65" s="2092">
        <v>0</v>
      </c>
      <c r="K65" s="2092">
        <v>0</v>
      </c>
      <c r="L65" s="2092">
        <v>1</v>
      </c>
      <c r="M65" s="2092">
        <v>1</v>
      </c>
      <c r="N65" s="2092">
        <v>8</v>
      </c>
      <c r="O65" s="2092">
        <v>0</v>
      </c>
      <c r="P65" s="2092">
        <v>0</v>
      </c>
      <c r="Q65" s="2092">
        <v>0</v>
      </c>
      <c r="R65" s="2092">
        <v>0</v>
      </c>
      <c r="S65" s="2092">
        <v>0</v>
      </c>
      <c r="T65" s="2092">
        <v>0</v>
      </c>
      <c r="U65" s="2092">
        <v>0</v>
      </c>
      <c r="V65" s="2092">
        <v>0</v>
      </c>
      <c r="W65" s="2092">
        <v>0</v>
      </c>
      <c r="X65" s="2094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2091">
        <v>7</v>
      </c>
      <c r="F66" s="2092" t="s">
        <v>845</v>
      </c>
      <c r="G66" s="2092" t="s">
        <v>769</v>
      </c>
      <c r="H66" s="2100">
        <v>23.27</v>
      </c>
      <c r="I66" s="2092">
        <v>3</v>
      </c>
      <c r="J66" s="2092">
        <v>1</v>
      </c>
      <c r="K66" s="2092">
        <v>0</v>
      </c>
      <c r="L66" s="2092">
        <v>0</v>
      </c>
      <c r="M66" s="2092">
        <v>1</v>
      </c>
      <c r="N66" s="2092">
        <v>0</v>
      </c>
      <c r="O66" s="2092">
        <v>0</v>
      </c>
      <c r="P66" s="2092">
        <v>0</v>
      </c>
      <c r="Q66" s="2092">
        <v>0</v>
      </c>
      <c r="R66" s="2092">
        <v>0</v>
      </c>
      <c r="S66" s="2092">
        <v>0</v>
      </c>
      <c r="T66" s="2092">
        <v>0</v>
      </c>
      <c r="U66" s="2092">
        <v>0</v>
      </c>
      <c r="V66" s="2092">
        <v>0</v>
      </c>
      <c r="W66" s="2092">
        <v>0</v>
      </c>
      <c r="X66" s="2094">
        <v>0</v>
      </c>
      <c r="Y66" s="256" t="e">
        <f t="shared" ca="1" si="19"/>
        <v>#N/A</v>
      </c>
      <c r="Z66" s="256" t="e">
        <f t="shared" ca="1" si="20"/>
        <v>#N/A</v>
      </c>
      <c r="AA66" s="256">
        <f t="shared" ca="1" si="22"/>
        <v>1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2091">
        <v>8</v>
      </c>
      <c r="F67" s="2092" t="s">
        <v>797</v>
      </c>
      <c r="G67" s="2092" t="s">
        <v>769</v>
      </c>
      <c r="H67" s="2100">
        <v>23.44</v>
      </c>
      <c r="I67" s="2092">
        <v>5</v>
      </c>
      <c r="J67" s="2092">
        <v>0</v>
      </c>
      <c r="K67" s="2092">
        <v>0</v>
      </c>
      <c r="L67" s="2092">
        <v>0</v>
      </c>
      <c r="M67" s="2092">
        <v>1</v>
      </c>
      <c r="N67" s="2092">
        <v>0</v>
      </c>
      <c r="O67" s="2092">
        <v>0</v>
      </c>
      <c r="P67" s="2092">
        <v>0</v>
      </c>
      <c r="Q67" s="2092">
        <v>0</v>
      </c>
      <c r="R67" s="2092">
        <v>0</v>
      </c>
      <c r="S67" s="2092">
        <v>0</v>
      </c>
      <c r="T67" s="2092">
        <v>0</v>
      </c>
      <c r="U67" s="2092">
        <v>0</v>
      </c>
      <c r="V67" s="2092">
        <v>0</v>
      </c>
      <c r="W67" s="2092">
        <v>0</v>
      </c>
      <c r="X67" s="2094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091">
        <v>9</v>
      </c>
      <c r="F68" s="2092" t="s">
        <v>1</v>
      </c>
      <c r="G68" s="2092"/>
      <c r="H68" s="2100"/>
      <c r="I68" s="2092">
        <v>0</v>
      </c>
      <c r="J68" s="2092">
        <v>0</v>
      </c>
      <c r="K68" s="2092">
        <v>0</v>
      </c>
      <c r="L68" s="2092">
        <v>0</v>
      </c>
      <c r="M68" s="2092">
        <v>0</v>
      </c>
      <c r="N68" s="2092">
        <v>0</v>
      </c>
      <c r="O68" s="2092">
        <v>0</v>
      </c>
      <c r="P68" s="2092">
        <v>0</v>
      </c>
      <c r="Q68" s="2092">
        <v>0</v>
      </c>
      <c r="R68" s="2092">
        <v>0</v>
      </c>
      <c r="S68" s="2092">
        <v>0</v>
      </c>
      <c r="T68" s="2092">
        <v>0</v>
      </c>
      <c r="U68" s="2092">
        <v>0</v>
      </c>
      <c r="V68" s="2092">
        <v>0</v>
      </c>
      <c r="W68" s="2092">
        <v>0</v>
      </c>
      <c r="X68" s="2094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095">
        <v>10</v>
      </c>
      <c r="F69" s="2096" t="s">
        <v>1</v>
      </c>
      <c r="G69" s="2096"/>
      <c r="H69" s="2101"/>
      <c r="I69" s="2096">
        <v>0</v>
      </c>
      <c r="J69" s="2096">
        <v>0</v>
      </c>
      <c r="K69" s="2096">
        <v>0</v>
      </c>
      <c r="L69" s="2096">
        <v>0</v>
      </c>
      <c r="M69" s="2096">
        <v>0</v>
      </c>
      <c r="N69" s="2096">
        <v>0</v>
      </c>
      <c r="O69" s="2096">
        <v>0</v>
      </c>
      <c r="P69" s="2096">
        <v>0</v>
      </c>
      <c r="Q69" s="2096">
        <v>0</v>
      </c>
      <c r="R69" s="2096">
        <v>0</v>
      </c>
      <c r="S69" s="2096">
        <v>0</v>
      </c>
      <c r="T69" s="2096">
        <v>0</v>
      </c>
      <c r="U69" s="2096">
        <v>0</v>
      </c>
      <c r="V69" s="2096">
        <v>0</v>
      </c>
      <c r="W69" s="2096">
        <v>0</v>
      </c>
      <c r="X69" s="2097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3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751" t="s">
        <v>749</v>
      </c>
      <c r="F74" s="1752" t="s">
        <v>750</v>
      </c>
      <c r="G74" s="1752" t="s">
        <v>751</v>
      </c>
      <c r="H74" s="1752" t="s">
        <v>752</v>
      </c>
      <c r="I74" s="1752" t="s">
        <v>753</v>
      </c>
      <c r="J74" s="1752" t="s">
        <v>754</v>
      </c>
      <c r="K74" s="1752" t="s">
        <v>755</v>
      </c>
      <c r="L74" s="1752"/>
      <c r="M74" s="1752"/>
      <c r="N74" s="1752"/>
      <c r="O74" s="1752"/>
      <c r="P74" s="1752"/>
      <c r="Q74" s="1752"/>
      <c r="R74" s="1752"/>
      <c r="S74" s="1752"/>
      <c r="T74" s="1752"/>
      <c r="U74" s="1752"/>
      <c r="V74" s="1752"/>
      <c r="W74" s="1752"/>
      <c r="X74" s="175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61">
        <v>5</v>
      </c>
      <c r="F75" s="1762">
        <v>6</v>
      </c>
      <c r="G75" s="1755">
        <v>3</v>
      </c>
      <c r="H75" s="1755">
        <v>9</v>
      </c>
      <c r="I75" s="1756">
        <v>11</v>
      </c>
      <c r="J75" s="1756">
        <v>25</v>
      </c>
      <c r="K75" s="1755">
        <v>50</v>
      </c>
      <c r="L75" s="1755"/>
      <c r="M75" s="1755"/>
      <c r="N75" s="1755"/>
      <c r="O75" s="1755"/>
      <c r="P75" s="1755"/>
      <c r="Q75" s="1755"/>
      <c r="R75" s="1755"/>
      <c r="S75" s="1755"/>
      <c r="T75" s="1755"/>
      <c r="U75" s="1755"/>
      <c r="V75" s="1755"/>
      <c r="W75" s="1755"/>
      <c r="X75" s="1757"/>
      <c r="AA75" s="256">
        <f>IF(E75=D72,0,1)</f>
        <v>0</v>
      </c>
    </row>
    <row r="76" spans="2:28" x14ac:dyDescent="0.25">
      <c r="E76" s="1754" t="s">
        <v>581</v>
      </c>
      <c r="F76" s="1755" t="s">
        <v>63</v>
      </c>
      <c r="G76" s="1755" t="s">
        <v>756</v>
      </c>
      <c r="H76" s="1755" t="s">
        <v>757</v>
      </c>
      <c r="I76" s="1756" t="s">
        <v>66</v>
      </c>
      <c r="J76" s="1756" t="s">
        <v>67</v>
      </c>
      <c r="K76" s="1755" t="s">
        <v>68</v>
      </c>
      <c r="L76" s="1755" t="s">
        <v>69</v>
      </c>
      <c r="M76" s="1755" t="s">
        <v>22</v>
      </c>
      <c r="N76" s="1755" t="s">
        <v>758</v>
      </c>
      <c r="O76" s="1755" t="s">
        <v>759</v>
      </c>
      <c r="P76" s="1755" t="s">
        <v>760</v>
      </c>
      <c r="Q76" s="1755" t="s">
        <v>761</v>
      </c>
      <c r="R76" s="1755" t="s">
        <v>762</v>
      </c>
      <c r="S76" s="1755" t="s">
        <v>763</v>
      </c>
      <c r="T76" s="1755" t="s">
        <v>764</v>
      </c>
      <c r="U76" s="1755" t="s">
        <v>765</v>
      </c>
      <c r="V76" s="1755" t="s">
        <v>766</v>
      </c>
      <c r="W76" s="1755" t="s">
        <v>767</v>
      </c>
      <c r="X76" s="1757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754">
        <v>1</v>
      </c>
      <c r="F77" s="1755" t="s">
        <v>697</v>
      </c>
      <c r="G77" s="1755" t="s">
        <v>769</v>
      </c>
      <c r="H77" s="1763">
        <v>18.75</v>
      </c>
      <c r="I77" s="1755">
        <v>2</v>
      </c>
      <c r="J77" s="1755">
        <v>0</v>
      </c>
      <c r="K77" s="1755">
        <v>0</v>
      </c>
      <c r="L77" s="1755">
        <v>0</v>
      </c>
      <c r="M77" s="1755">
        <v>1</v>
      </c>
      <c r="N77" s="1755">
        <v>0</v>
      </c>
      <c r="O77" s="1755">
        <v>0</v>
      </c>
      <c r="P77" s="1755">
        <v>0</v>
      </c>
      <c r="Q77" s="1755">
        <v>0</v>
      </c>
      <c r="R77" s="1755">
        <v>0</v>
      </c>
      <c r="S77" s="1755">
        <v>0</v>
      </c>
      <c r="T77" s="1755">
        <v>0</v>
      </c>
      <c r="U77" s="1755">
        <v>0</v>
      </c>
      <c r="V77" s="1755">
        <v>0</v>
      </c>
      <c r="W77" s="1755">
        <v>0</v>
      </c>
      <c r="X77" s="1757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754">
        <v>2</v>
      </c>
      <c r="F78" s="1755" t="s">
        <v>675</v>
      </c>
      <c r="G78" s="1755" t="s">
        <v>769</v>
      </c>
      <c r="H78" s="1763">
        <v>17.47</v>
      </c>
      <c r="I78" s="1755">
        <v>4</v>
      </c>
      <c r="J78" s="1755">
        <v>0</v>
      </c>
      <c r="K78" s="1755">
        <v>0</v>
      </c>
      <c r="L78" s="1755">
        <v>0</v>
      </c>
      <c r="M78" s="1755">
        <v>1</v>
      </c>
      <c r="N78" s="1755">
        <v>0</v>
      </c>
      <c r="O78" s="1755">
        <v>0</v>
      </c>
      <c r="P78" s="1755">
        <v>32</v>
      </c>
      <c r="Q78" s="1755">
        <v>0</v>
      </c>
      <c r="R78" s="1755">
        <v>0</v>
      </c>
      <c r="S78" s="1755">
        <v>0</v>
      </c>
      <c r="T78" s="1755">
        <v>0</v>
      </c>
      <c r="U78" s="1755">
        <v>28</v>
      </c>
      <c r="V78" s="1755">
        <v>0</v>
      </c>
      <c r="W78" s="1755">
        <v>0</v>
      </c>
      <c r="X78" s="1757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1754">
        <v>3</v>
      </c>
      <c r="F79" s="1755" t="s">
        <v>672</v>
      </c>
      <c r="G79" s="1755" t="s">
        <v>769</v>
      </c>
      <c r="H79" s="1763">
        <v>18.34</v>
      </c>
      <c r="I79" s="1755">
        <v>2</v>
      </c>
      <c r="J79" s="1755">
        <v>1</v>
      </c>
      <c r="K79" s="1755">
        <v>0</v>
      </c>
      <c r="L79" s="1755">
        <v>1</v>
      </c>
      <c r="M79" s="1755">
        <v>1</v>
      </c>
      <c r="N79" s="1755">
        <v>72</v>
      </c>
      <c r="O79" s="1755">
        <v>0</v>
      </c>
      <c r="P79" s="1755">
        <v>16</v>
      </c>
      <c r="Q79" s="1755">
        <v>0</v>
      </c>
      <c r="R79" s="1755">
        <v>0</v>
      </c>
      <c r="S79" s="1755">
        <v>0</v>
      </c>
      <c r="T79" s="1755">
        <v>0</v>
      </c>
      <c r="U79" s="1755">
        <v>25</v>
      </c>
      <c r="V79" s="1755">
        <v>0</v>
      </c>
      <c r="W79" s="1755">
        <v>0</v>
      </c>
      <c r="X79" s="1757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754">
        <v>4</v>
      </c>
      <c r="F80" s="1755" t="s">
        <v>701</v>
      </c>
      <c r="G80" s="1755" t="s">
        <v>769</v>
      </c>
      <c r="H80" s="1763">
        <v>24.79</v>
      </c>
      <c r="I80" s="1755">
        <v>3</v>
      </c>
      <c r="J80" s="1755">
        <v>3</v>
      </c>
      <c r="K80" s="1755">
        <v>1</v>
      </c>
      <c r="L80" s="1755">
        <v>0</v>
      </c>
      <c r="M80" s="1755">
        <v>1</v>
      </c>
      <c r="N80" s="1755">
        <v>0</v>
      </c>
      <c r="O80" s="1755">
        <v>0</v>
      </c>
      <c r="P80" s="1755">
        <v>60</v>
      </c>
      <c r="Q80" s="1755">
        <v>0</v>
      </c>
      <c r="R80" s="1755">
        <v>0</v>
      </c>
      <c r="S80" s="1755">
        <v>0</v>
      </c>
      <c r="T80" s="1755">
        <v>0</v>
      </c>
      <c r="U80" s="1755">
        <v>17</v>
      </c>
      <c r="V80" s="1755">
        <v>0</v>
      </c>
      <c r="W80" s="1755">
        <v>0</v>
      </c>
      <c r="X80" s="1757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104</v>
      </c>
      <c r="C81" s="256">
        <f t="shared" ca="1" si="27"/>
        <v>104</v>
      </c>
      <c r="E81" s="1754">
        <v>5</v>
      </c>
      <c r="F81" s="1755" t="s">
        <v>711</v>
      </c>
      <c r="G81" s="1755" t="s">
        <v>770</v>
      </c>
      <c r="H81" s="1763">
        <v>24.47</v>
      </c>
      <c r="I81" s="1755">
        <v>5</v>
      </c>
      <c r="J81" s="1755">
        <v>1</v>
      </c>
      <c r="K81" s="1755">
        <v>1</v>
      </c>
      <c r="L81" s="1755">
        <v>1</v>
      </c>
      <c r="M81" s="1755">
        <v>1</v>
      </c>
      <c r="N81" s="1755">
        <v>0</v>
      </c>
      <c r="O81" s="1755">
        <v>0</v>
      </c>
      <c r="P81" s="1755">
        <v>0</v>
      </c>
      <c r="Q81" s="1755">
        <v>36</v>
      </c>
      <c r="R81" s="1755">
        <v>56</v>
      </c>
      <c r="S81" s="1755">
        <v>32</v>
      </c>
      <c r="T81" s="1755">
        <v>0</v>
      </c>
      <c r="U81" s="1755">
        <v>0</v>
      </c>
      <c r="V81" s="1755">
        <v>21</v>
      </c>
      <c r="W81" s="1755">
        <v>21</v>
      </c>
      <c r="X81" s="1757">
        <v>20</v>
      </c>
      <c r="Y81" s="256">
        <f t="shared" ca="1" si="25"/>
        <v>104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754">
        <v>6</v>
      </c>
      <c r="F82" s="1755" t="s">
        <v>674</v>
      </c>
      <c r="G82" s="1755" t="s">
        <v>770</v>
      </c>
      <c r="H82" s="1763">
        <v>19.649999999999999</v>
      </c>
      <c r="I82" s="1755">
        <v>4</v>
      </c>
      <c r="J82" s="1755">
        <v>1</v>
      </c>
      <c r="K82" s="1755">
        <v>0</v>
      </c>
      <c r="L82" s="1755">
        <v>1</v>
      </c>
      <c r="M82" s="1755">
        <v>1</v>
      </c>
      <c r="N82" s="1755">
        <v>0</v>
      </c>
      <c r="O82" s="1755">
        <v>4</v>
      </c>
      <c r="P82" s="1755">
        <v>16</v>
      </c>
      <c r="Q82" s="1755">
        <v>0</v>
      </c>
      <c r="R82" s="1755">
        <v>0</v>
      </c>
      <c r="S82" s="1755">
        <v>24</v>
      </c>
      <c r="T82" s="1755">
        <v>28</v>
      </c>
      <c r="U82" s="1755">
        <v>23</v>
      </c>
      <c r="V82" s="1755">
        <v>0</v>
      </c>
      <c r="W82" s="1755">
        <v>0</v>
      </c>
      <c r="X82" s="1757">
        <v>30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107</v>
      </c>
      <c r="C83" s="256">
        <f t="shared" ca="1" si="27"/>
        <v>107</v>
      </c>
      <c r="E83" s="1754">
        <v>7</v>
      </c>
      <c r="F83" s="1755" t="s">
        <v>804</v>
      </c>
      <c r="G83" s="1755" t="s">
        <v>769</v>
      </c>
      <c r="H83" s="1763">
        <v>18.43</v>
      </c>
      <c r="I83" s="1755">
        <v>3</v>
      </c>
      <c r="J83" s="1755">
        <v>0</v>
      </c>
      <c r="K83" s="1755">
        <v>0</v>
      </c>
      <c r="L83" s="1755">
        <v>0</v>
      </c>
      <c r="M83" s="1755">
        <v>1</v>
      </c>
      <c r="N83" s="1755">
        <v>0</v>
      </c>
      <c r="O83" s="1755">
        <v>0</v>
      </c>
      <c r="P83" s="1755">
        <v>0</v>
      </c>
      <c r="Q83" s="1755">
        <v>70</v>
      </c>
      <c r="R83" s="1755">
        <v>0</v>
      </c>
      <c r="S83" s="1755">
        <v>0</v>
      </c>
      <c r="T83" s="1755">
        <v>0</v>
      </c>
      <c r="U83" s="1755">
        <v>0</v>
      </c>
      <c r="V83" s="1755">
        <v>27</v>
      </c>
      <c r="W83" s="1755">
        <v>0</v>
      </c>
      <c r="X83" s="1757">
        <v>0</v>
      </c>
      <c r="Y83" s="256">
        <f t="shared" ca="1" si="25"/>
        <v>107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102</v>
      </c>
      <c r="C84" s="256">
        <f t="shared" ca="1" si="27"/>
        <v>102</v>
      </c>
      <c r="E84" s="1754">
        <v>8</v>
      </c>
      <c r="F84" s="1755" t="s">
        <v>838</v>
      </c>
      <c r="G84" s="1755" t="s">
        <v>769</v>
      </c>
      <c r="H84" s="1763">
        <v>24.91</v>
      </c>
      <c r="I84" s="1755">
        <v>7</v>
      </c>
      <c r="J84" s="1755">
        <v>1</v>
      </c>
      <c r="K84" s="1755">
        <v>0</v>
      </c>
      <c r="L84" s="1755">
        <v>0</v>
      </c>
      <c r="M84" s="1755">
        <v>1</v>
      </c>
      <c r="N84" s="1755">
        <v>0</v>
      </c>
      <c r="O84" s="1755">
        <v>0</v>
      </c>
      <c r="P84" s="1755">
        <v>0</v>
      </c>
      <c r="Q84" s="1755">
        <v>0</v>
      </c>
      <c r="R84" s="1755">
        <v>0</v>
      </c>
      <c r="S84" s="1755">
        <v>0</v>
      </c>
      <c r="T84" s="1755">
        <v>0</v>
      </c>
      <c r="U84" s="1755">
        <v>0</v>
      </c>
      <c r="V84" s="1755">
        <v>0</v>
      </c>
      <c r="W84" s="1755">
        <v>0</v>
      </c>
      <c r="X84" s="1757">
        <v>0</v>
      </c>
      <c r="Y84" s="256">
        <f t="shared" ca="1" si="25"/>
        <v>102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754">
        <v>9</v>
      </c>
      <c r="F85" s="1755" t="s">
        <v>1</v>
      </c>
      <c r="G85" s="1755"/>
      <c r="H85" s="1763"/>
      <c r="I85" s="1755">
        <v>0</v>
      </c>
      <c r="J85" s="1755">
        <v>0</v>
      </c>
      <c r="K85" s="1755">
        <v>0</v>
      </c>
      <c r="L85" s="1755">
        <v>0</v>
      </c>
      <c r="M85" s="1755">
        <v>0</v>
      </c>
      <c r="N85" s="1755">
        <v>0</v>
      </c>
      <c r="O85" s="1755">
        <v>0</v>
      </c>
      <c r="P85" s="1755">
        <v>0</v>
      </c>
      <c r="Q85" s="1755">
        <v>0</v>
      </c>
      <c r="R85" s="1755">
        <v>0</v>
      </c>
      <c r="S85" s="1755">
        <v>0</v>
      </c>
      <c r="T85" s="1755">
        <v>0</v>
      </c>
      <c r="U85" s="1755">
        <v>0</v>
      </c>
      <c r="V85" s="1755">
        <v>0</v>
      </c>
      <c r="W85" s="1755">
        <v>0</v>
      </c>
      <c r="X85" s="1757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758">
        <v>10</v>
      </c>
      <c r="F86" s="1759" t="s">
        <v>1</v>
      </c>
      <c r="G86" s="1759"/>
      <c r="H86" s="1764"/>
      <c r="I86" s="1759">
        <v>0</v>
      </c>
      <c r="J86" s="1759">
        <v>0</v>
      </c>
      <c r="K86" s="1759">
        <v>0</v>
      </c>
      <c r="L86" s="1759">
        <v>0</v>
      </c>
      <c r="M86" s="1759">
        <v>0</v>
      </c>
      <c r="N86" s="1759">
        <v>0</v>
      </c>
      <c r="O86" s="1759">
        <v>0</v>
      </c>
      <c r="P86" s="1759">
        <v>0</v>
      </c>
      <c r="Q86" s="1759">
        <v>0</v>
      </c>
      <c r="R86" s="1759">
        <v>0</v>
      </c>
      <c r="S86" s="1759">
        <v>0</v>
      </c>
      <c r="T86" s="1759">
        <v>0</v>
      </c>
      <c r="U86" s="1759">
        <v>0</v>
      </c>
      <c r="V86" s="1759">
        <v>0</v>
      </c>
      <c r="W86" s="1759">
        <v>0</v>
      </c>
      <c r="X86" s="176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723" t="s">
        <v>749</v>
      </c>
      <c r="F91" s="1724" t="s">
        <v>750</v>
      </c>
      <c r="G91" s="1724" t="s">
        <v>751</v>
      </c>
      <c r="H91" s="1724" t="s">
        <v>752</v>
      </c>
      <c r="I91" s="1724" t="s">
        <v>753</v>
      </c>
      <c r="J91" s="1724" t="s">
        <v>754</v>
      </c>
      <c r="K91" s="1724" t="s">
        <v>755</v>
      </c>
      <c r="L91" s="1724"/>
      <c r="M91" s="1724"/>
      <c r="N91" s="1724"/>
      <c r="O91" s="1724"/>
      <c r="P91" s="1724"/>
      <c r="Q91" s="1724"/>
      <c r="R91" s="1724"/>
      <c r="S91" s="1724"/>
      <c r="T91" s="1724"/>
      <c r="U91" s="1724"/>
      <c r="V91" s="1724"/>
      <c r="W91" s="1724"/>
      <c r="X91" s="172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733">
        <v>6</v>
      </c>
      <c r="F92" s="1734">
        <v>5</v>
      </c>
      <c r="G92" s="1727">
        <v>9</v>
      </c>
      <c r="H92" s="1727">
        <v>3</v>
      </c>
      <c r="I92" s="1728">
        <v>25</v>
      </c>
      <c r="J92" s="1728">
        <v>11</v>
      </c>
      <c r="K92" s="1727">
        <v>82</v>
      </c>
      <c r="L92" s="1727"/>
      <c r="M92" s="1727"/>
      <c r="N92" s="1727"/>
      <c r="O92" s="1727"/>
      <c r="P92" s="1727"/>
      <c r="Q92" s="1727"/>
      <c r="R92" s="1727"/>
      <c r="S92" s="1727"/>
      <c r="T92" s="1727"/>
      <c r="U92" s="1727"/>
      <c r="V92" s="1727"/>
      <c r="W92" s="1727"/>
      <c r="X92" s="1729"/>
      <c r="AA92" s="256">
        <f>IF(E92=D89,0,1)</f>
        <v>0</v>
      </c>
    </row>
    <row r="93" spans="2:28" x14ac:dyDescent="0.25">
      <c r="E93" s="1726" t="s">
        <v>581</v>
      </c>
      <c r="F93" s="1727" t="s">
        <v>63</v>
      </c>
      <c r="G93" s="1727" t="s">
        <v>756</v>
      </c>
      <c r="H93" s="1727" t="s">
        <v>757</v>
      </c>
      <c r="I93" s="1728" t="s">
        <v>66</v>
      </c>
      <c r="J93" s="1728" t="s">
        <v>67</v>
      </c>
      <c r="K93" s="1727" t="s">
        <v>68</v>
      </c>
      <c r="L93" s="1727" t="s">
        <v>69</v>
      </c>
      <c r="M93" s="1727" t="s">
        <v>22</v>
      </c>
      <c r="N93" s="1727" t="s">
        <v>758</v>
      </c>
      <c r="O93" s="1727" t="s">
        <v>759</v>
      </c>
      <c r="P93" s="1727" t="s">
        <v>760</v>
      </c>
      <c r="Q93" s="1727" t="s">
        <v>761</v>
      </c>
      <c r="R93" s="1727" t="s">
        <v>762</v>
      </c>
      <c r="S93" s="1727" t="s">
        <v>763</v>
      </c>
      <c r="T93" s="1727" t="s">
        <v>764</v>
      </c>
      <c r="U93" s="1727" t="s">
        <v>765</v>
      </c>
      <c r="V93" s="1727" t="s">
        <v>766</v>
      </c>
      <c r="W93" s="1727" t="s">
        <v>767</v>
      </c>
      <c r="X93" s="1729" t="s">
        <v>768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726">
        <v>1</v>
      </c>
      <c r="F94" s="1727" t="s">
        <v>579</v>
      </c>
      <c r="G94" s="1727" t="s">
        <v>770</v>
      </c>
      <c r="H94" s="1735">
        <v>29.47</v>
      </c>
      <c r="I94" s="1727">
        <v>1</v>
      </c>
      <c r="J94" s="1727">
        <v>6</v>
      </c>
      <c r="K94" s="1727">
        <v>0</v>
      </c>
      <c r="L94" s="1727">
        <v>2</v>
      </c>
      <c r="M94" s="1727">
        <v>1</v>
      </c>
      <c r="N94" s="1727">
        <v>88</v>
      </c>
      <c r="O94" s="1727">
        <v>141</v>
      </c>
      <c r="P94" s="1727">
        <v>20</v>
      </c>
      <c r="Q94" s="1727">
        <v>79</v>
      </c>
      <c r="R94" s="1727">
        <v>0</v>
      </c>
      <c r="S94" s="1727">
        <v>0</v>
      </c>
      <c r="T94" s="1727">
        <v>12</v>
      </c>
      <c r="U94" s="1727">
        <v>22</v>
      </c>
      <c r="V94" s="1727">
        <v>17</v>
      </c>
      <c r="W94" s="1727">
        <v>0</v>
      </c>
      <c r="X94" s="1729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726">
        <v>2</v>
      </c>
      <c r="F95" s="1727" t="s">
        <v>659</v>
      </c>
      <c r="G95" s="1727" t="s">
        <v>770</v>
      </c>
      <c r="H95" s="1735">
        <v>17.690000000000001</v>
      </c>
      <c r="I95" s="1727">
        <v>3</v>
      </c>
      <c r="J95" s="1727">
        <v>1</v>
      </c>
      <c r="K95" s="1727">
        <v>0</v>
      </c>
      <c r="L95" s="1727">
        <v>2</v>
      </c>
      <c r="M95" s="1727">
        <v>1</v>
      </c>
      <c r="N95" s="1727">
        <v>20</v>
      </c>
      <c r="O95" s="1727">
        <v>4</v>
      </c>
      <c r="P95" s="1727">
        <v>0</v>
      </c>
      <c r="Q95" s="1727">
        <v>5</v>
      </c>
      <c r="R95" s="1727">
        <v>68</v>
      </c>
      <c r="S95" s="1727">
        <v>0</v>
      </c>
      <c r="T95" s="1727">
        <v>25</v>
      </c>
      <c r="U95" s="1727">
        <v>0</v>
      </c>
      <c r="V95" s="1727">
        <v>38</v>
      </c>
      <c r="W95" s="1727">
        <v>21</v>
      </c>
      <c r="X95" s="1729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1726">
        <v>3</v>
      </c>
      <c r="F96" s="1727" t="s">
        <v>578</v>
      </c>
      <c r="G96" s="1727" t="s">
        <v>770</v>
      </c>
      <c r="H96" s="1735">
        <v>23.46</v>
      </c>
      <c r="I96" s="1727">
        <v>8</v>
      </c>
      <c r="J96" s="1727">
        <v>1</v>
      </c>
      <c r="K96" s="1727">
        <v>0</v>
      </c>
      <c r="L96" s="1727">
        <v>1</v>
      </c>
      <c r="M96" s="1727">
        <v>1</v>
      </c>
      <c r="N96" s="1727">
        <v>0</v>
      </c>
      <c r="O96" s="1727">
        <v>32</v>
      </c>
      <c r="P96" s="1727">
        <v>0</v>
      </c>
      <c r="Q96" s="1727">
        <v>38</v>
      </c>
      <c r="R96" s="1727">
        <v>16</v>
      </c>
      <c r="S96" s="1727">
        <v>0</v>
      </c>
      <c r="T96" s="1727">
        <v>16</v>
      </c>
      <c r="U96" s="1727">
        <v>0</v>
      </c>
      <c r="V96" s="1727">
        <v>23</v>
      </c>
      <c r="W96" s="1727">
        <v>19</v>
      </c>
      <c r="X96" s="1729">
        <v>0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726">
        <v>4</v>
      </c>
      <c r="F97" s="1727" t="s">
        <v>693</v>
      </c>
      <c r="G97" s="1727" t="s">
        <v>770</v>
      </c>
      <c r="H97" s="1735">
        <v>27.66</v>
      </c>
      <c r="I97" s="1727">
        <v>3</v>
      </c>
      <c r="J97" s="1727">
        <v>4</v>
      </c>
      <c r="K97" s="1727">
        <v>0</v>
      </c>
      <c r="L97" s="1727">
        <v>1</v>
      </c>
      <c r="M97" s="1727">
        <v>1</v>
      </c>
      <c r="N97" s="1727">
        <v>0</v>
      </c>
      <c r="O97" s="1727">
        <v>40</v>
      </c>
      <c r="P97" s="1727">
        <v>0</v>
      </c>
      <c r="Q97" s="1727">
        <v>72</v>
      </c>
      <c r="R97" s="1727">
        <v>41</v>
      </c>
      <c r="S97" s="1727">
        <v>0</v>
      </c>
      <c r="T97" s="1727">
        <v>18</v>
      </c>
      <c r="U97" s="1727">
        <v>0</v>
      </c>
      <c r="V97" s="1727">
        <v>21</v>
      </c>
      <c r="W97" s="1727">
        <v>17</v>
      </c>
      <c r="X97" s="1729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1726">
        <v>5</v>
      </c>
      <c r="F98" s="1727" t="s">
        <v>587</v>
      </c>
      <c r="G98" s="1727" t="s">
        <v>769</v>
      </c>
      <c r="H98" s="1735">
        <v>25.29</v>
      </c>
      <c r="I98" s="1727">
        <v>1</v>
      </c>
      <c r="J98" s="1727">
        <v>6</v>
      </c>
      <c r="K98" s="1727">
        <v>0</v>
      </c>
      <c r="L98" s="1727">
        <v>0</v>
      </c>
      <c r="M98" s="1727">
        <v>1</v>
      </c>
      <c r="N98" s="1727">
        <v>0</v>
      </c>
      <c r="O98" s="1727">
        <v>41</v>
      </c>
      <c r="P98" s="1727">
        <v>20</v>
      </c>
      <c r="Q98" s="1727">
        <v>0</v>
      </c>
      <c r="R98" s="1727">
        <v>0</v>
      </c>
      <c r="S98" s="1727">
        <v>0</v>
      </c>
      <c r="T98" s="1727">
        <v>15</v>
      </c>
      <c r="U98" s="1727">
        <v>22</v>
      </c>
      <c r="V98" s="1727">
        <v>0</v>
      </c>
      <c r="W98" s="1727">
        <v>0</v>
      </c>
      <c r="X98" s="1729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726">
        <v>6</v>
      </c>
      <c r="F99" s="1727" t="s">
        <v>590</v>
      </c>
      <c r="G99" s="1727" t="s">
        <v>769</v>
      </c>
      <c r="H99" s="1735">
        <v>18.38</v>
      </c>
      <c r="I99" s="1727">
        <v>5</v>
      </c>
      <c r="J99" s="1727">
        <v>0</v>
      </c>
      <c r="K99" s="1727">
        <v>0</v>
      </c>
      <c r="L99" s="1727">
        <v>0</v>
      </c>
      <c r="M99" s="1727">
        <v>1</v>
      </c>
      <c r="N99" s="1727">
        <v>0</v>
      </c>
      <c r="O99" s="1727">
        <v>0</v>
      </c>
      <c r="P99" s="1727">
        <v>0</v>
      </c>
      <c r="Q99" s="1727">
        <v>16</v>
      </c>
      <c r="R99" s="1727">
        <v>60</v>
      </c>
      <c r="S99" s="1727">
        <v>0</v>
      </c>
      <c r="T99" s="1727">
        <v>0</v>
      </c>
      <c r="U99" s="1727">
        <v>0</v>
      </c>
      <c r="V99" s="1727">
        <v>23</v>
      </c>
      <c r="W99" s="1727">
        <v>20</v>
      </c>
      <c r="X99" s="1729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726">
        <v>7</v>
      </c>
      <c r="F100" s="1727" t="s">
        <v>586</v>
      </c>
      <c r="G100" s="1727" t="s">
        <v>770</v>
      </c>
      <c r="H100" s="1735">
        <v>21.13</v>
      </c>
      <c r="I100" s="1727">
        <v>6</v>
      </c>
      <c r="J100" s="1727">
        <v>3</v>
      </c>
      <c r="K100" s="1727">
        <v>0</v>
      </c>
      <c r="L100" s="1727">
        <v>1</v>
      </c>
      <c r="M100" s="1727">
        <v>1</v>
      </c>
      <c r="N100" s="1727">
        <v>0</v>
      </c>
      <c r="O100" s="1727">
        <v>90</v>
      </c>
      <c r="P100" s="1727">
        <v>16</v>
      </c>
      <c r="Q100" s="1727">
        <v>0</v>
      </c>
      <c r="R100" s="1727">
        <v>40</v>
      </c>
      <c r="S100" s="1727">
        <v>0</v>
      </c>
      <c r="T100" s="1727">
        <v>18</v>
      </c>
      <c r="U100" s="1727">
        <v>25</v>
      </c>
      <c r="V100" s="1727">
        <v>0</v>
      </c>
      <c r="W100" s="1727">
        <v>23</v>
      </c>
      <c r="X100" s="1729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726">
        <v>8</v>
      </c>
      <c r="F101" s="1727" t="s">
        <v>588</v>
      </c>
      <c r="G101" s="1727" t="s">
        <v>770</v>
      </c>
      <c r="H101" s="1735">
        <v>28.9</v>
      </c>
      <c r="I101" s="1727">
        <v>7</v>
      </c>
      <c r="J101" s="1727">
        <v>3</v>
      </c>
      <c r="K101" s="1727">
        <v>0</v>
      </c>
      <c r="L101" s="1727">
        <v>2</v>
      </c>
      <c r="M101" s="1727">
        <v>1</v>
      </c>
      <c r="N101" s="1727">
        <v>8</v>
      </c>
      <c r="O101" s="1727">
        <v>32</v>
      </c>
      <c r="P101" s="1727">
        <v>84</v>
      </c>
      <c r="Q101" s="1727">
        <v>105</v>
      </c>
      <c r="R101" s="1727">
        <v>0</v>
      </c>
      <c r="S101" s="1727">
        <v>0</v>
      </c>
      <c r="T101" s="1727">
        <v>16</v>
      </c>
      <c r="U101" s="1727">
        <v>18</v>
      </c>
      <c r="V101" s="1727">
        <v>18</v>
      </c>
      <c r="W101" s="1727">
        <v>0</v>
      </c>
      <c r="X101" s="1729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726">
        <v>9</v>
      </c>
      <c r="F102" s="1727" t="s">
        <v>1</v>
      </c>
      <c r="G102" s="1727"/>
      <c r="H102" s="1735"/>
      <c r="I102" s="1727">
        <v>0</v>
      </c>
      <c r="J102" s="1727">
        <v>0</v>
      </c>
      <c r="K102" s="1727">
        <v>0</v>
      </c>
      <c r="L102" s="1727">
        <v>0</v>
      </c>
      <c r="M102" s="1727">
        <v>0</v>
      </c>
      <c r="N102" s="1727">
        <v>0</v>
      </c>
      <c r="O102" s="1727">
        <v>0</v>
      </c>
      <c r="P102" s="1727">
        <v>0</v>
      </c>
      <c r="Q102" s="1727">
        <v>0</v>
      </c>
      <c r="R102" s="1727">
        <v>0</v>
      </c>
      <c r="S102" s="1727">
        <v>0</v>
      </c>
      <c r="T102" s="1727">
        <v>0</v>
      </c>
      <c r="U102" s="1727">
        <v>0</v>
      </c>
      <c r="V102" s="1727">
        <v>0</v>
      </c>
      <c r="W102" s="1727">
        <v>0</v>
      </c>
      <c r="X102" s="172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730">
        <v>10</v>
      </c>
      <c r="F103" s="1731" t="s">
        <v>1</v>
      </c>
      <c r="G103" s="1731"/>
      <c r="H103" s="1736"/>
      <c r="I103" s="1731">
        <v>0</v>
      </c>
      <c r="J103" s="1731">
        <v>0</v>
      </c>
      <c r="K103" s="1731">
        <v>0</v>
      </c>
      <c r="L103" s="1731">
        <v>0</v>
      </c>
      <c r="M103" s="1731">
        <v>0</v>
      </c>
      <c r="N103" s="1731">
        <v>0</v>
      </c>
      <c r="O103" s="1731">
        <v>0</v>
      </c>
      <c r="P103" s="1731">
        <v>0</v>
      </c>
      <c r="Q103" s="1731">
        <v>0</v>
      </c>
      <c r="R103" s="1731">
        <v>0</v>
      </c>
      <c r="S103" s="1731">
        <v>0</v>
      </c>
      <c r="T103" s="1731">
        <v>0</v>
      </c>
      <c r="U103" s="1731">
        <v>0</v>
      </c>
      <c r="V103" s="1731">
        <v>0</v>
      </c>
      <c r="W103" s="1731">
        <v>0</v>
      </c>
      <c r="X103" s="173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709" t="s">
        <v>749</v>
      </c>
      <c r="F108" s="1710" t="s">
        <v>750</v>
      </c>
      <c r="G108" s="1710" t="s">
        <v>751</v>
      </c>
      <c r="H108" s="1710" t="s">
        <v>752</v>
      </c>
      <c r="I108" s="1710" t="s">
        <v>753</v>
      </c>
      <c r="J108" s="1710" t="s">
        <v>754</v>
      </c>
      <c r="K108" s="1710" t="s">
        <v>755</v>
      </c>
      <c r="L108" s="1710"/>
      <c r="M108" s="1710"/>
      <c r="N108" s="1710"/>
      <c r="O108" s="1710"/>
      <c r="P108" s="1710"/>
      <c r="Q108" s="1710"/>
      <c r="R108" s="1710"/>
      <c r="S108" s="1710"/>
      <c r="T108" s="1710"/>
      <c r="U108" s="1710"/>
      <c r="V108" s="1710"/>
      <c r="W108" s="1710"/>
      <c r="X108" s="171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719">
        <v>7</v>
      </c>
      <c r="F109" s="1720">
        <v>3</v>
      </c>
      <c r="G109" s="1713">
        <v>5</v>
      </c>
      <c r="H109" s="1713">
        <v>7</v>
      </c>
      <c r="I109" s="1714">
        <v>17</v>
      </c>
      <c r="J109" s="1714">
        <v>19</v>
      </c>
      <c r="K109" s="1713">
        <v>62</v>
      </c>
      <c r="L109" s="1713"/>
      <c r="M109" s="1713"/>
      <c r="N109" s="1713"/>
      <c r="O109" s="1713"/>
      <c r="P109" s="1713"/>
      <c r="Q109" s="1713"/>
      <c r="R109" s="1713"/>
      <c r="S109" s="1713"/>
      <c r="T109" s="1713"/>
      <c r="U109" s="1713"/>
      <c r="V109" s="1713"/>
      <c r="W109" s="1713"/>
      <c r="X109" s="1715"/>
      <c r="AA109" s="256">
        <f>IF(E109=D106,0,1)</f>
        <v>0</v>
      </c>
    </row>
    <row r="110" spans="2:28" x14ac:dyDescent="0.25">
      <c r="E110" s="1712" t="s">
        <v>581</v>
      </c>
      <c r="F110" s="1713" t="s">
        <v>63</v>
      </c>
      <c r="G110" s="1713" t="s">
        <v>756</v>
      </c>
      <c r="H110" s="1713" t="s">
        <v>757</v>
      </c>
      <c r="I110" s="1714" t="s">
        <v>66</v>
      </c>
      <c r="J110" s="1714" t="s">
        <v>67</v>
      </c>
      <c r="K110" s="1713" t="s">
        <v>68</v>
      </c>
      <c r="L110" s="1713" t="s">
        <v>69</v>
      </c>
      <c r="M110" s="1713" t="s">
        <v>22</v>
      </c>
      <c r="N110" s="1713" t="s">
        <v>758</v>
      </c>
      <c r="O110" s="1713" t="s">
        <v>759</v>
      </c>
      <c r="P110" s="1713" t="s">
        <v>760</v>
      </c>
      <c r="Q110" s="1713" t="s">
        <v>761</v>
      </c>
      <c r="R110" s="1713" t="s">
        <v>762</v>
      </c>
      <c r="S110" s="1713" t="s">
        <v>763</v>
      </c>
      <c r="T110" s="1713" t="s">
        <v>764</v>
      </c>
      <c r="U110" s="1713" t="s">
        <v>765</v>
      </c>
      <c r="V110" s="1713" t="s">
        <v>766</v>
      </c>
      <c r="W110" s="1713" t="s">
        <v>767</v>
      </c>
      <c r="X110" s="1715" t="s">
        <v>768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712">
        <v>1</v>
      </c>
      <c r="F111" s="1713" t="s">
        <v>591</v>
      </c>
      <c r="G111" s="1713" t="s">
        <v>770</v>
      </c>
      <c r="H111" s="1721">
        <v>21.72</v>
      </c>
      <c r="I111" s="1713">
        <v>4</v>
      </c>
      <c r="J111" s="1713">
        <v>2</v>
      </c>
      <c r="K111" s="1713">
        <v>0</v>
      </c>
      <c r="L111" s="1713">
        <v>1</v>
      </c>
      <c r="M111" s="1713">
        <v>1</v>
      </c>
      <c r="N111" s="1713">
        <v>0</v>
      </c>
      <c r="O111" s="1713">
        <v>20</v>
      </c>
      <c r="P111" s="1713">
        <v>0</v>
      </c>
      <c r="Q111" s="1713">
        <v>20</v>
      </c>
      <c r="R111" s="1713">
        <v>0</v>
      </c>
      <c r="S111" s="1713">
        <v>62</v>
      </c>
      <c r="T111" s="1713">
        <v>16</v>
      </c>
      <c r="U111" s="1713">
        <v>0</v>
      </c>
      <c r="V111" s="1713">
        <v>29</v>
      </c>
      <c r="W111" s="1713">
        <v>0</v>
      </c>
      <c r="X111" s="1715">
        <v>21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1712">
        <v>2</v>
      </c>
      <c r="F112" s="1713" t="s">
        <v>595</v>
      </c>
      <c r="G112" s="1713" t="s">
        <v>770</v>
      </c>
      <c r="H112" s="1721">
        <v>23.39</v>
      </c>
      <c r="I112" s="1713">
        <v>10</v>
      </c>
      <c r="J112" s="1713">
        <v>3</v>
      </c>
      <c r="K112" s="1713">
        <v>0</v>
      </c>
      <c r="L112" s="1713">
        <v>2</v>
      </c>
      <c r="M112" s="1713">
        <v>1</v>
      </c>
      <c r="N112" s="1713">
        <v>110</v>
      </c>
      <c r="O112" s="1713">
        <v>0</v>
      </c>
      <c r="P112" s="1713">
        <v>36</v>
      </c>
      <c r="Q112" s="1713">
        <v>16</v>
      </c>
      <c r="R112" s="1713">
        <v>136</v>
      </c>
      <c r="S112" s="1713">
        <v>0</v>
      </c>
      <c r="T112" s="1713">
        <v>0</v>
      </c>
      <c r="U112" s="1713">
        <v>19</v>
      </c>
      <c r="V112" s="1713">
        <v>24</v>
      </c>
      <c r="W112" s="1713">
        <v>15</v>
      </c>
      <c r="X112" s="1715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1712">
        <v>3</v>
      </c>
      <c r="F113" s="1713" t="s">
        <v>837</v>
      </c>
      <c r="G113" s="1713" t="s">
        <v>769</v>
      </c>
      <c r="H113" s="1721">
        <v>19.68</v>
      </c>
      <c r="I113" s="1713">
        <v>2</v>
      </c>
      <c r="J113" s="1713">
        <v>0</v>
      </c>
      <c r="K113" s="1713">
        <v>0</v>
      </c>
      <c r="L113" s="1713">
        <v>0</v>
      </c>
      <c r="M113" s="1713">
        <v>1</v>
      </c>
      <c r="N113" s="1713">
        <v>0</v>
      </c>
      <c r="O113" s="1713">
        <v>0</v>
      </c>
      <c r="P113" s="1713">
        <v>0</v>
      </c>
      <c r="Q113" s="1713">
        <v>0</v>
      </c>
      <c r="R113" s="1713">
        <v>0</v>
      </c>
      <c r="S113" s="1713">
        <v>0</v>
      </c>
      <c r="T113" s="1713">
        <v>0</v>
      </c>
      <c r="U113" s="1713">
        <v>0</v>
      </c>
      <c r="V113" s="1713">
        <v>0</v>
      </c>
      <c r="W113" s="1713">
        <v>0</v>
      </c>
      <c r="X113" s="1715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1712">
        <v>4</v>
      </c>
      <c r="F114" s="1713" t="s">
        <v>695</v>
      </c>
      <c r="G114" s="1713" t="s">
        <v>769</v>
      </c>
      <c r="H114" s="1721">
        <v>20.11</v>
      </c>
      <c r="I114" s="1713">
        <v>4</v>
      </c>
      <c r="J114" s="1713">
        <v>0</v>
      </c>
      <c r="K114" s="1713">
        <v>0</v>
      </c>
      <c r="L114" s="1713">
        <v>0</v>
      </c>
      <c r="M114" s="1713">
        <v>1</v>
      </c>
      <c r="N114" s="1713">
        <v>0</v>
      </c>
      <c r="O114" s="1713">
        <v>40</v>
      </c>
      <c r="P114" s="1713">
        <v>0</v>
      </c>
      <c r="Q114" s="1713">
        <v>36</v>
      </c>
      <c r="R114" s="1713">
        <v>0</v>
      </c>
      <c r="S114" s="1713">
        <v>0</v>
      </c>
      <c r="T114" s="1713">
        <v>20</v>
      </c>
      <c r="U114" s="1713">
        <v>0</v>
      </c>
      <c r="V114" s="1713">
        <v>25</v>
      </c>
      <c r="W114" s="1713">
        <v>0</v>
      </c>
      <c r="X114" s="1715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1712">
        <v>5</v>
      </c>
      <c r="F115" s="1713" t="s">
        <v>815</v>
      </c>
      <c r="G115" s="1713" t="s">
        <v>769</v>
      </c>
      <c r="H115" s="1721">
        <v>20.99</v>
      </c>
      <c r="I115" s="1713">
        <v>7</v>
      </c>
      <c r="J115" s="1713">
        <v>1</v>
      </c>
      <c r="K115" s="1713">
        <v>0</v>
      </c>
      <c r="L115" s="1713">
        <v>0</v>
      </c>
      <c r="M115" s="1713">
        <v>1</v>
      </c>
      <c r="N115" s="1713">
        <v>0</v>
      </c>
      <c r="O115" s="1713">
        <v>0</v>
      </c>
      <c r="P115" s="1713">
        <v>0</v>
      </c>
      <c r="Q115" s="1713">
        <v>24</v>
      </c>
      <c r="R115" s="1713">
        <v>18</v>
      </c>
      <c r="S115" s="1713">
        <v>0</v>
      </c>
      <c r="T115" s="1713">
        <v>0</v>
      </c>
      <c r="U115" s="1713">
        <v>0</v>
      </c>
      <c r="V115" s="1713">
        <v>16</v>
      </c>
      <c r="W115" s="1713">
        <v>27</v>
      </c>
      <c r="X115" s="1715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1712">
        <v>6</v>
      </c>
      <c r="F116" s="1713" t="s">
        <v>694</v>
      </c>
      <c r="G116" s="1713" t="s">
        <v>770</v>
      </c>
      <c r="H116" s="1721">
        <v>21.03</v>
      </c>
      <c r="I116" s="1713">
        <v>7</v>
      </c>
      <c r="J116" s="1713">
        <v>3</v>
      </c>
      <c r="K116" s="1713">
        <v>0</v>
      </c>
      <c r="L116" s="1713">
        <v>1</v>
      </c>
      <c r="M116" s="1713">
        <v>1</v>
      </c>
      <c r="N116" s="1713">
        <v>0</v>
      </c>
      <c r="O116" s="1713">
        <v>16</v>
      </c>
      <c r="P116" s="1713">
        <v>20</v>
      </c>
      <c r="Q116" s="1713">
        <v>0</v>
      </c>
      <c r="R116" s="1713">
        <v>48</v>
      </c>
      <c r="S116" s="1713">
        <v>0</v>
      </c>
      <c r="T116" s="1713">
        <v>26</v>
      </c>
      <c r="U116" s="1713">
        <v>25</v>
      </c>
      <c r="V116" s="1713">
        <v>0</v>
      </c>
      <c r="W116" s="1713">
        <v>24</v>
      </c>
      <c r="X116" s="1715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712">
        <v>7</v>
      </c>
      <c r="F117" s="1713" t="s">
        <v>666</v>
      </c>
      <c r="G117" s="1713" t="s">
        <v>770</v>
      </c>
      <c r="H117" s="1721">
        <v>20.309999999999999</v>
      </c>
      <c r="I117" s="1713">
        <v>4</v>
      </c>
      <c r="J117" s="1713">
        <v>2</v>
      </c>
      <c r="K117" s="1713">
        <v>0</v>
      </c>
      <c r="L117" s="1713">
        <v>1</v>
      </c>
      <c r="M117" s="1713">
        <v>1</v>
      </c>
      <c r="N117" s="1713">
        <v>0</v>
      </c>
      <c r="O117" s="1713">
        <v>20</v>
      </c>
      <c r="P117" s="1713">
        <v>40</v>
      </c>
      <c r="Q117" s="1713">
        <v>94</v>
      </c>
      <c r="R117" s="1713">
        <v>0</v>
      </c>
      <c r="S117" s="1713">
        <v>0</v>
      </c>
      <c r="T117" s="1713">
        <v>23</v>
      </c>
      <c r="U117" s="1713">
        <v>30</v>
      </c>
      <c r="V117" s="1713">
        <v>21</v>
      </c>
      <c r="W117" s="1713">
        <v>0</v>
      </c>
      <c r="X117" s="1715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712">
        <v>8</v>
      </c>
      <c r="F118" s="1713" t="s">
        <v>593</v>
      </c>
      <c r="G118" s="1713" t="s">
        <v>769</v>
      </c>
      <c r="H118" s="1721">
        <v>17.61</v>
      </c>
      <c r="I118" s="1713">
        <v>2</v>
      </c>
      <c r="J118" s="1713">
        <v>0</v>
      </c>
      <c r="K118" s="1713">
        <v>0</v>
      </c>
      <c r="L118" s="1713">
        <v>0</v>
      </c>
      <c r="M118" s="1713">
        <v>1</v>
      </c>
      <c r="N118" s="1713">
        <v>0</v>
      </c>
      <c r="O118" s="1713">
        <v>0</v>
      </c>
      <c r="P118" s="1713">
        <v>0</v>
      </c>
      <c r="Q118" s="1713">
        <v>0</v>
      </c>
      <c r="R118" s="1713">
        <v>0</v>
      </c>
      <c r="S118" s="1713">
        <v>0</v>
      </c>
      <c r="T118" s="1713">
        <v>0</v>
      </c>
      <c r="U118" s="1713">
        <v>0</v>
      </c>
      <c r="V118" s="1713">
        <v>0</v>
      </c>
      <c r="W118" s="1713">
        <v>0</v>
      </c>
      <c r="X118" s="1715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712">
        <v>9</v>
      </c>
      <c r="F119" s="1713" t="s">
        <v>1</v>
      </c>
      <c r="G119" s="1713"/>
      <c r="H119" s="1721"/>
      <c r="I119" s="1713">
        <v>0</v>
      </c>
      <c r="J119" s="1713">
        <v>0</v>
      </c>
      <c r="K119" s="1713">
        <v>0</v>
      </c>
      <c r="L119" s="1713">
        <v>0</v>
      </c>
      <c r="M119" s="1713">
        <v>0</v>
      </c>
      <c r="N119" s="1713">
        <v>0</v>
      </c>
      <c r="O119" s="1713">
        <v>0</v>
      </c>
      <c r="P119" s="1713">
        <v>0</v>
      </c>
      <c r="Q119" s="1713">
        <v>0</v>
      </c>
      <c r="R119" s="1713">
        <v>0</v>
      </c>
      <c r="S119" s="1713">
        <v>0</v>
      </c>
      <c r="T119" s="1713">
        <v>0</v>
      </c>
      <c r="U119" s="1713">
        <v>0</v>
      </c>
      <c r="V119" s="1713">
        <v>0</v>
      </c>
      <c r="W119" s="1713">
        <v>0</v>
      </c>
      <c r="X119" s="171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716">
        <v>10</v>
      </c>
      <c r="F120" s="1717" t="s">
        <v>1</v>
      </c>
      <c r="G120" s="1717"/>
      <c r="H120" s="1722"/>
      <c r="I120" s="1717">
        <v>0</v>
      </c>
      <c r="J120" s="1717">
        <v>0</v>
      </c>
      <c r="K120" s="1717">
        <v>0</v>
      </c>
      <c r="L120" s="1717">
        <v>0</v>
      </c>
      <c r="M120" s="1717">
        <v>0</v>
      </c>
      <c r="N120" s="1717">
        <v>0</v>
      </c>
      <c r="O120" s="1717">
        <v>0</v>
      </c>
      <c r="P120" s="1717">
        <v>0</v>
      </c>
      <c r="Q120" s="1717">
        <v>0</v>
      </c>
      <c r="R120" s="1717">
        <v>0</v>
      </c>
      <c r="S120" s="1717">
        <v>0</v>
      </c>
      <c r="T120" s="1717">
        <v>0</v>
      </c>
      <c r="U120" s="1717">
        <v>0</v>
      </c>
      <c r="V120" s="1717">
        <v>0</v>
      </c>
      <c r="W120" s="1717">
        <v>0</v>
      </c>
      <c r="X120" s="171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681" t="s">
        <v>749</v>
      </c>
      <c r="F125" s="1682" t="s">
        <v>750</v>
      </c>
      <c r="G125" s="1682" t="s">
        <v>751</v>
      </c>
      <c r="H125" s="1682" t="s">
        <v>752</v>
      </c>
      <c r="I125" s="1682" t="s">
        <v>753</v>
      </c>
      <c r="J125" s="1682" t="s">
        <v>754</v>
      </c>
      <c r="K125" s="1682" t="s">
        <v>755</v>
      </c>
      <c r="L125" s="1682"/>
      <c r="M125" s="1682"/>
      <c r="N125" s="1682"/>
      <c r="O125" s="1682"/>
      <c r="P125" s="1682"/>
      <c r="Q125" s="1682"/>
      <c r="R125" s="1682"/>
      <c r="S125" s="1682"/>
      <c r="T125" s="1682"/>
      <c r="U125" s="1682"/>
      <c r="V125" s="1682"/>
      <c r="W125" s="1682"/>
      <c r="X125" s="168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691">
        <v>8</v>
      </c>
      <c r="F126" s="1692">
        <v>9</v>
      </c>
      <c r="G126" s="1685">
        <v>9</v>
      </c>
      <c r="H126" s="1685">
        <v>3</v>
      </c>
      <c r="I126" s="1686">
        <v>21</v>
      </c>
      <c r="J126" s="1686">
        <v>12</v>
      </c>
      <c r="K126" s="1685">
        <v>78</v>
      </c>
      <c r="L126" s="1685"/>
      <c r="M126" s="1685"/>
      <c r="N126" s="1685"/>
      <c r="O126" s="1685"/>
      <c r="P126" s="1685"/>
      <c r="Q126" s="1685"/>
      <c r="R126" s="1685"/>
      <c r="S126" s="1685"/>
      <c r="T126" s="1685"/>
      <c r="U126" s="1685"/>
      <c r="V126" s="1685"/>
      <c r="W126" s="1685"/>
      <c r="X126" s="1687"/>
      <c r="AA126" s="256">
        <f>IF(E126=D123,0,1)</f>
        <v>0</v>
      </c>
    </row>
    <row r="127" spans="2:28" x14ac:dyDescent="0.25">
      <c r="E127" s="1684" t="s">
        <v>581</v>
      </c>
      <c r="F127" s="1685" t="s">
        <v>63</v>
      </c>
      <c r="G127" s="1685" t="s">
        <v>756</v>
      </c>
      <c r="H127" s="1685" t="s">
        <v>757</v>
      </c>
      <c r="I127" s="1686" t="s">
        <v>66</v>
      </c>
      <c r="J127" s="1686" t="s">
        <v>67</v>
      </c>
      <c r="K127" s="1685" t="s">
        <v>68</v>
      </c>
      <c r="L127" s="1685" t="s">
        <v>69</v>
      </c>
      <c r="M127" s="1685" t="s">
        <v>22</v>
      </c>
      <c r="N127" s="1685" t="s">
        <v>758</v>
      </c>
      <c r="O127" s="1685" t="s">
        <v>759</v>
      </c>
      <c r="P127" s="1685" t="s">
        <v>760</v>
      </c>
      <c r="Q127" s="1685" t="s">
        <v>761</v>
      </c>
      <c r="R127" s="1685" t="s">
        <v>762</v>
      </c>
      <c r="S127" s="1685" t="s">
        <v>763</v>
      </c>
      <c r="T127" s="1685" t="s">
        <v>764</v>
      </c>
      <c r="U127" s="1685" t="s">
        <v>765</v>
      </c>
      <c r="V127" s="1685" t="s">
        <v>766</v>
      </c>
      <c r="W127" s="1685" t="s">
        <v>767</v>
      </c>
      <c r="X127" s="1687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684">
        <v>1</v>
      </c>
      <c r="F128" s="1685" t="s">
        <v>814</v>
      </c>
      <c r="G128" s="1685" t="s">
        <v>769</v>
      </c>
      <c r="H128" s="1693">
        <v>22.55</v>
      </c>
      <c r="I128" s="1685">
        <v>1</v>
      </c>
      <c r="J128" s="1685">
        <v>3</v>
      </c>
      <c r="K128" s="1685">
        <v>0</v>
      </c>
      <c r="L128" s="1685">
        <v>1</v>
      </c>
      <c r="M128" s="1685">
        <v>1</v>
      </c>
      <c r="N128" s="1685">
        <v>8</v>
      </c>
      <c r="O128" s="1685">
        <v>0</v>
      </c>
      <c r="P128" s="1685">
        <v>0</v>
      </c>
      <c r="Q128" s="1685">
        <v>0</v>
      </c>
      <c r="R128" s="1685">
        <v>0</v>
      </c>
      <c r="S128" s="1685">
        <v>0</v>
      </c>
      <c r="T128" s="1685">
        <v>0</v>
      </c>
      <c r="U128" s="1685">
        <v>0</v>
      </c>
      <c r="V128" s="1685">
        <v>0</v>
      </c>
      <c r="W128" s="1685">
        <v>0</v>
      </c>
      <c r="X128" s="1687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684">
        <v>2</v>
      </c>
      <c r="F129" s="1685" t="s">
        <v>771</v>
      </c>
      <c r="G129" s="1685" t="s">
        <v>770</v>
      </c>
      <c r="H129" s="1693">
        <v>27.05</v>
      </c>
      <c r="I129" s="1685">
        <v>5</v>
      </c>
      <c r="J129" s="1685">
        <v>0</v>
      </c>
      <c r="K129" s="1685">
        <v>2</v>
      </c>
      <c r="L129" s="1685">
        <v>2</v>
      </c>
      <c r="M129" s="1685">
        <v>1</v>
      </c>
      <c r="N129" s="1685">
        <v>16</v>
      </c>
      <c r="O129" s="1685">
        <v>40</v>
      </c>
      <c r="P129" s="1685">
        <v>84</v>
      </c>
      <c r="Q129" s="1685">
        <v>0</v>
      </c>
      <c r="R129" s="1685">
        <v>36</v>
      </c>
      <c r="S129" s="1685">
        <v>0</v>
      </c>
      <c r="T129" s="1685">
        <v>13</v>
      </c>
      <c r="U129" s="1685">
        <v>18</v>
      </c>
      <c r="V129" s="1685">
        <v>0</v>
      </c>
      <c r="W129" s="1685">
        <v>20</v>
      </c>
      <c r="X129" s="1687">
        <v>0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183</v>
      </c>
      <c r="C130" s="256">
        <f t="shared" ca="1" si="45"/>
        <v>183</v>
      </c>
      <c r="E130" s="1684">
        <v>3</v>
      </c>
      <c r="F130" s="1685" t="s">
        <v>718</v>
      </c>
      <c r="G130" s="1685" t="s">
        <v>769</v>
      </c>
      <c r="H130" s="1693">
        <v>20.170000000000002</v>
      </c>
      <c r="I130" s="1685">
        <v>1</v>
      </c>
      <c r="J130" s="1685">
        <v>2</v>
      </c>
      <c r="K130" s="1685">
        <v>0</v>
      </c>
      <c r="L130" s="1685">
        <v>0</v>
      </c>
      <c r="M130" s="1685">
        <v>1</v>
      </c>
      <c r="N130" s="1685">
        <v>0</v>
      </c>
      <c r="O130" s="1685">
        <v>0</v>
      </c>
      <c r="P130" s="1685">
        <v>0</v>
      </c>
      <c r="Q130" s="1685">
        <v>0</v>
      </c>
      <c r="R130" s="1685">
        <v>0</v>
      </c>
      <c r="S130" s="1685">
        <v>0</v>
      </c>
      <c r="T130" s="1685">
        <v>0</v>
      </c>
      <c r="U130" s="1685">
        <v>0</v>
      </c>
      <c r="V130" s="1685">
        <v>0</v>
      </c>
      <c r="W130" s="1685">
        <v>0</v>
      </c>
      <c r="X130" s="1687">
        <v>0</v>
      </c>
      <c r="Y130" s="256">
        <f t="shared" ca="1" si="43"/>
        <v>183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684">
        <v>4</v>
      </c>
      <c r="F131" s="1685" t="s">
        <v>725</v>
      </c>
      <c r="G131" s="1685" t="s">
        <v>770</v>
      </c>
      <c r="H131" s="1693">
        <v>21.98</v>
      </c>
      <c r="I131" s="1685">
        <v>4</v>
      </c>
      <c r="J131" s="1685">
        <v>1</v>
      </c>
      <c r="K131" s="1685">
        <v>0</v>
      </c>
      <c r="L131" s="1685">
        <v>1</v>
      </c>
      <c r="M131" s="1685">
        <v>1</v>
      </c>
      <c r="N131" s="1685">
        <v>0</v>
      </c>
      <c r="O131" s="1685">
        <v>25</v>
      </c>
      <c r="P131" s="1685">
        <v>0</v>
      </c>
      <c r="Q131" s="1685">
        <v>36</v>
      </c>
      <c r="R131" s="1685">
        <v>16</v>
      </c>
      <c r="S131" s="1685">
        <v>0</v>
      </c>
      <c r="T131" s="1685">
        <v>20</v>
      </c>
      <c r="U131" s="1685">
        <v>0</v>
      </c>
      <c r="V131" s="1685">
        <v>23</v>
      </c>
      <c r="W131" s="1685">
        <v>21</v>
      </c>
      <c r="X131" s="1687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184</v>
      </c>
      <c r="C132" s="256">
        <f t="shared" ca="1" si="45"/>
        <v>184</v>
      </c>
      <c r="E132" s="1684">
        <v>5</v>
      </c>
      <c r="F132" s="1685" t="s">
        <v>599</v>
      </c>
      <c r="G132" s="1685" t="s">
        <v>770</v>
      </c>
      <c r="H132" s="1693">
        <v>28.36</v>
      </c>
      <c r="I132" s="1685">
        <v>3</v>
      </c>
      <c r="J132" s="1685">
        <v>4</v>
      </c>
      <c r="K132" s="1685">
        <v>0</v>
      </c>
      <c r="L132" s="1685">
        <v>2</v>
      </c>
      <c r="M132" s="1685">
        <v>1</v>
      </c>
      <c r="N132" s="1685">
        <v>4</v>
      </c>
      <c r="O132" s="1685">
        <v>40</v>
      </c>
      <c r="P132" s="1685">
        <v>52</v>
      </c>
      <c r="Q132" s="1685">
        <v>65</v>
      </c>
      <c r="R132" s="1685">
        <v>0</v>
      </c>
      <c r="S132" s="1685">
        <v>0</v>
      </c>
      <c r="T132" s="1685">
        <v>20</v>
      </c>
      <c r="U132" s="1685">
        <v>15</v>
      </c>
      <c r="V132" s="1685">
        <v>18</v>
      </c>
      <c r="W132" s="1685">
        <v>0</v>
      </c>
      <c r="X132" s="1687">
        <v>0</v>
      </c>
      <c r="Y132" s="256">
        <f t="shared" ca="1" si="43"/>
        <v>184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1684">
        <v>6</v>
      </c>
      <c r="F133" s="1685" t="s">
        <v>772</v>
      </c>
      <c r="G133" s="1685" t="s">
        <v>770</v>
      </c>
      <c r="H133" s="1693">
        <v>23.66</v>
      </c>
      <c r="I133" s="1685">
        <v>2</v>
      </c>
      <c r="J133" s="1685">
        <v>5</v>
      </c>
      <c r="K133" s="1685">
        <v>0</v>
      </c>
      <c r="L133" s="1685">
        <v>1</v>
      </c>
      <c r="M133" s="1685">
        <v>1</v>
      </c>
      <c r="N133" s="1685">
        <v>0</v>
      </c>
      <c r="O133" s="1685">
        <v>80</v>
      </c>
      <c r="P133" s="1685">
        <v>25</v>
      </c>
      <c r="Q133" s="1685">
        <v>0</v>
      </c>
      <c r="R133" s="1685">
        <v>16</v>
      </c>
      <c r="S133" s="1685">
        <v>0</v>
      </c>
      <c r="T133" s="1685">
        <v>20</v>
      </c>
      <c r="U133" s="1685">
        <v>27</v>
      </c>
      <c r="V133" s="1685">
        <v>0</v>
      </c>
      <c r="W133" s="1685">
        <v>18</v>
      </c>
      <c r="X133" s="1687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1684">
        <v>7</v>
      </c>
      <c r="F134" s="1685" t="s">
        <v>596</v>
      </c>
      <c r="G134" s="1685" t="s">
        <v>770</v>
      </c>
      <c r="H134" s="1693">
        <v>31.98</v>
      </c>
      <c r="I134" s="1685">
        <v>6</v>
      </c>
      <c r="J134" s="1685">
        <v>4</v>
      </c>
      <c r="K134" s="1685">
        <v>0</v>
      </c>
      <c r="L134" s="1685">
        <v>1</v>
      </c>
      <c r="M134" s="1685">
        <v>1</v>
      </c>
      <c r="N134" s="1685">
        <v>0</v>
      </c>
      <c r="O134" s="1685">
        <v>32</v>
      </c>
      <c r="P134" s="1685">
        <v>50</v>
      </c>
      <c r="Q134" s="1685">
        <v>62</v>
      </c>
      <c r="R134" s="1685">
        <v>0</v>
      </c>
      <c r="S134" s="1685">
        <v>0</v>
      </c>
      <c r="T134" s="1685">
        <v>16</v>
      </c>
      <c r="U134" s="1685">
        <v>14</v>
      </c>
      <c r="V134" s="1685">
        <v>17</v>
      </c>
      <c r="W134" s="1685">
        <v>0</v>
      </c>
      <c r="X134" s="1687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684">
        <v>8</v>
      </c>
      <c r="F135" s="1685" t="s">
        <v>597</v>
      </c>
      <c r="G135" s="1685" t="s">
        <v>770</v>
      </c>
      <c r="H135" s="1693">
        <v>22.33</v>
      </c>
      <c r="I135" s="1685">
        <v>5</v>
      </c>
      <c r="J135" s="1685">
        <v>2</v>
      </c>
      <c r="K135" s="1685">
        <v>1</v>
      </c>
      <c r="L135" s="1685">
        <v>1</v>
      </c>
      <c r="M135" s="1685">
        <v>1</v>
      </c>
      <c r="N135" s="1685">
        <v>0</v>
      </c>
      <c r="O135" s="1685">
        <v>0</v>
      </c>
      <c r="P135" s="1685">
        <v>16</v>
      </c>
      <c r="Q135" s="1685">
        <v>0</v>
      </c>
      <c r="R135" s="1685">
        <v>8</v>
      </c>
      <c r="S135" s="1685">
        <v>40</v>
      </c>
      <c r="T135" s="1685">
        <v>0</v>
      </c>
      <c r="U135" s="1685">
        <v>21</v>
      </c>
      <c r="V135" s="1685">
        <v>0</v>
      </c>
      <c r="W135" s="1685">
        <v>23</v>
      </c>
      <c r="X135" s="1687">
        <v>24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684">
        <v>9</v>
      </c>
      <c r="F136" s="1685" t="s">
        <v>1</v>
      </c>
      <c r="G136" s="1685"/>
      <c r="H136" s="1693"/>
      <c r="I136" s="1685">
        <v>0</v>
      </c>
      <c r="J136" s="1685">
        <v>0</v>
      </c>
      <c r="K136" s="1685">
        <v>0</v>
      </c>
      <c r="L136" s="1685">
        <v>0</v>
      </c>
      <c r="M136" s="1685">
        <v>0</v>
      </c>
      <c r="N136" s="1685">
        <v>0</v>
      </c>
      <c r="O136" s="1685">
        <v>0</v>
      </c>
      <c r="P136" s="1685">
        <v>0</v>
      </c>
      <c r="Q136" s="1685">
        <v>0</v>
      </c>
      <c r="R136" s="1685">
        <v>0</v>
      </c>
      <c r="S136" s="1685">
        <v>0</v>
      </c>
      <c r="T136" s="1685">
        <v>0</v>
      </c>
      <c r="U136" s="1685">
        <v>0</v>
      </c>
      <c r="V136" s="1685">
        <v>0</v>
      </c>
      <c r="W136" s="1685">
        <v>0</v>
      </c>
      <c r="X136" s="168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688">
        <v>10</v>
      </c>
      <c r="F137" s="1689" t="s">
        <v>1</v>
      </c>
      <c r="G137" s="1689"/>
      <c r="H137" s="1694"/>
      <c r="I137" s="1689">
        <v>0</v>
      </c>
      <c r="J137" s="1689">
        <v>0</v>
      </c>
      <c r="K137" s="1689">
        <v>0</v>
      </c>
      <c r="L137" s="1689">
        <v>0</v>
      </c>
      <c r="M137" s="1689">
        <v>0</v>
      </c>
      <c r="N137" s="1689">
        <v>0</v>
      </c>
      <c r="O137" s="1689">
        <v>0</v>
      </c>
      <c r="P137" s="1689">
        <v>0</v>
      </c>
      <c r="Q137" s="1689">
        <v>0</v>
      </c>
      <c r="R137" s="1689">
        <v>0</v>
      </c>
      <c r="S137" s="1689">
        <v>0</v>
      </c>
      <c r="T137" s="1689">
        <v>0</v>
      </c>
      <c r="U137" s="1689">
        <v>0</v>
      </c>
      <c r="V137" s="1689">
        <v>0</v>
      </c>
      <c r="W137" s="1689">
        <v>0</v>
      </c>
      <c r="X137" s="169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737" t="s">
        <v>749</v>
      </c>
      <c r="F142" s="1738" t="s">
        <v>750</v>
      </c>
      <c r="G142" s="1738" t="s">
        <v>751</v>
      </c>
      <c r="H142" s="1738" t="s">
        <v>752</v>
      </c>
      <c r="I142" s="1738" t="s">
        <v>753</v>
      </c>
      <c r="J142" s="1738" t="s">
        <v>754</v>
      </c>
      <c r="K142" s="1738" t="s">
        <v>755</v>
      </c>
      <c r="L142" s="1738"/>
      <c r="M142" s="1738"/>
      <c r="N142" s="1738"/>
      <c r="O142" s="1738"/>
      <c r="P142" s="1738"/>
      <c r="Q142" s="1738"/>
      <c r="R142" s="1738"/>
      <c r="S142" s="1738"/>
      <c r="T142" s="1738"/>
      <c r="U142" s="1738"/>
      <c r="V142" s="1738"/>
      <c r="W142" s="1738"/>
      <c r="X142" s="173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747">
        <v>9</v>
      </c>
      <c r="F143" s="1748">
        <v>8</v>
      </c>
      <c r="G143" s="1741">
        <v>3</v>
      </c>
      <c r="H143" s="1741">
        <v>9</v>
      </c>
      <c r="I143" s="1742">
        <v>12</v>
      </c>
      <c r="J143" s="1742">
        <v>21</v>
      </c>
      <c r="K143" s="1741">
        <v>60</v>
      </c>
      <c r="L143" s="1741"/>
      <c r="M143" s="1741"/>
      <c r="N143" s="1741"/>
      <c r="O143" s="1741"/>
      <c r="P143" s="1741"/>
      <c r="Q143" s="1741"/>
      <c r="R143" s="1741"/>
      <c r="S143" s="1741"/>
      <c r="T143" s="1741"/>
      <c r="U143" s="1741"/>
      <c r="V143" s="1741"/>
      <c r="W143" s="1741"/>
      <c r="X143" s="1743"/>
      <c r="AA143" s="256">
        <f>IF(E143=D140,0,1)</f>
        <v>0</v>
      </c>
    </row>
    <row r="144" spans="2:28" x14ac:dyDescent="0.25">
      <c r="E144" s="1740" t="s">
        <v>581</v>
      </c>
      <c r="F144" s="1741" t="s">
        <v>63</v>
      </c>
      <c r="G144" s="1741" t="s">
        <v>756</v>
      </c>
      <c r="H144" s="1741" t="s">
        <v>757</v>
      </c>
      <c r="I144" s="1742" t="s">
        <v>66</v>
      </c>
      <c r="J144" s="1742" t="s">
        <v>67</v>
      </c>
      <c r="K144" s="1741" t="s">
        <v>68</v>
      </c>
      <c r="L144" s="1741" t="s">
        <v>69</v>
      </c>
      <c r="M144" s="1741" t="s">
        <v>22</v>
      </c>
      <c r="N144" s="1741" t="s">
        <v>758</v>
      </c>
      <c r="O144" s="1741" t="s">
        <v>759</v>
      </c>
      <c r="P144" s="1741" t="s">
        <v>760</v>
      </c>
      <c r="Q144" s="1741" t="s">
        <v>761</v>
      </c>
      <c r="R144" s="1741" t="s">
        <v>762</v>
      </c>
      <c r="S144" s="1741" t="s">
        <v>763</v>
      </c>
      <c r="T144" s="1741" t="s">
        <v>764</v>
      </c>
      <c r="U144" s="1741" t="s">
        <v>765</v>
      </c>
      <c r="V144" s="1741" t="s">
        <v>766</v>
      </c>
      <c r="W144" s="1741" t="s">
        <v>767</v>
      </c>
      <c r="X144" s="1743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1740">
        <v>1</v>
      </c>
      <c r="F145" s="1741" t="s">
        <v>632</v>
      </c>
      <c r="G145" s="1741" t="s">
        <v>770</v>
      </c>
      <c r="H145" s="1749">
        <v>24.24</v>
      </c>
      <c r="I145" s="1741">
        <v>9</v>
      </c>
      <c r="J145" s="1741">
        <v>1</v>
      </c>
      <c r="K145" s="1741">
        <v>0</v>
      </c>
      <c r="L145" s="1741">
        <v>1</v>
      </c>
      <c r="M145" s="1741">
        <v>1</v>
      </c>
      <c r="N145" s="1741">
        <v>0</v>
      </c>
      <c r="O145" s="1741">
        <v>64</v>
      </c>
      <c r="P145" s="1741">
        <v>8</v>
      </c>
      <c r="Q145" s="1741">
        <v>11</v>
      </c>
      <c r="R145" s="1741">
        <v>0</v>
      </c>
      <c r="S145" s="1741">
        <v>0</v>
      </c>
      <c r="T145" s="1741">
        <v>18</v>
      </c>
      <c r="U145" s="1741">
        <v>24</v>
      </c>
      <c r="V145" s="1741">
        <v>20</v>
      </c>
      <c r="W145" s="1741">
        <v>0</v>
      </c>
      <c r="X145" s="1743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1740">
        <v>2</v>
      </c>
      <c r="F146" s="1741" t="s">
        <v>606</v>
      </c>
      <c r="G146" s="1741" t="s">
        <v>769</v>
      </c>
      <c r="H146" s="1749">
        <v>23.98</v>
      </c>
      <c r="I146" s="1741">
        <v>4</v>
      </c>
      <c r="J146" s="1741">
        <v>1</v>
      </c>
      <c r="K146" s="1741">
        <v>0</v>
      </c>
      <c r="L146" s="1741">
        <v>0</v>
      </c>
      <c r="M146" s="1741">
        <v>1</v>
      </c>
      <c r="N146" s="1741">
        <v>0</v>
      </c>
      <c r="O146" s="1741">
        <v>0</v>
      </c>
      <c r="P146" s="1741">
        <v>0</v>
      </c>
      <c r="Q146" s="1741">
        <v>56</v>
      </c>
      <c r="R146" s="1741">
        <v>0</v>
      </c>
      <c r="S146" s="1741">
        <v>0</v>
      </c>
      <c r="T146" s="1741">
        <v>0</v>
      </c>
      <c r="U146" s="1741">
        <v>0</v>
      </c>
      <c r="V146" s="1741">
        <v>18</v>
      </c>
      <c r="W146" s="1741">
        <v>0</v>
      </c>
      <c r="X146" s="1743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740">
        <v>3</v>
      </c>
      <c r="F147" s="1741" t="s">
        <v>787</v>
      </c>
      <c r="G147" s="1741" t="s">
        <v>770</v>
      </c>
      <c r="H147" s="1749">
        <v>20.59</v>
      </c>
      <c r="I147" s="1741">
        <v>1</v>
      </c>
      <c r="J147" s="1741">
        <v>1</v>
      </c>
      <c r="K147" s="1741">
        <v>0</v>
      </c>
      <c r="L147" s="1741">
        <v>1</v>
      </c>
      <c r="M147" s="1741">
        <v>1</v>
      </c>
      <c r="N147" s="1741">
        <v>0</v>
      </c>
      <c r="O147" s="1741">
        <v>20</v>
      </c>
      <c r="P147" s="1741">
        <v>20</v>
      </c>
      <c r="Q147" s="1741">
        <v>92</v>
      </c>
      <c r="R147" s="1741">
        <v>0</v>
      </c>
      <c r="S147" s="1741">
        <v>0</v>
      </c>
      <c r="T147" s="1741">
        <v>24</v>
      </c>
      <c r="U147" s="1741">
        <v>28</v>
      </c>
      <c r="V147" s="1741">
        <v>21</v>
      </c>
      <c r="W147" s="1741">
        <v>0</v>
      </c>
      <c r="X147" s="1743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740">
        <v>4</v>
      </c>
      <c r="F148" s="1741" t="s">
        <v>604</v>
      </c>
      <c r="G148" s="1741" t="s">
        <v>769</v>
      </c>
      <c r="H148" s="1749">
        <v>21.89</v>
      </c>
      <c r="I148" s="1741">
        <v>2</v>
      </c>
      <c r="J148" s="1741">
        <v>2</v>
      </c>
      <c r="K148" s="1741">
        <v>1</v>
      </c>
      <c r="L148" s="1741">
        <v>0</v>
      </c>
      <c r="M148" s="1741">
        <v>1</v>
      </c>
      <c r="N148" s="1741">
        <v>0</v>
      </c>
      <c r="O148" s="1741">
        <v>0</v>
      </c>
      <c r="P148" s="1741">
        <v>30</v>
      </c>
      <c r="Q148" s="1741">
        <v>0</v>
      </c>
      <c r="R148" s="1741">
        <v>0</v>
      </c>
      <c r="S148" s="1741">
        <v>0</v>
      </c>
      <c r="T148" s="1741">
        <v>0</v>
      </c>
      <c r="U148" s="1741">
        <v>26</v>
      </c>
      <c r="V148" s="1741">
        <v>0</v>
      </c>
      <c r="W148" s="1741">
        <v>0</v>
      </c>
      <c r="X148" s="1743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212</v>
      </c>
      <c r="C149" s="256">
        <f t="shared" ca="1" si="51"/>
        <v>212</v>
      </c>
      <c r="E149" s="1740">
        <v>5</v>
      </c>
      <c r="F149" s="1741" t="s">
        <v>582</v>
      </c>
      <c r="G149" s="1741" t="s">
        <v>769</v>
      </c>
      <c r="H149" s="1749">
        <v>25.19</v>
      </c>
      <c r="I149" s="1741">
        <v>2</v>
      </c>
      <c r="J149" s="1741">
        <v>3</v>
      </c>
      <c r="K149" s="1741">
        <v>0</v>
      </c>
      <c r="L149" s="1741">
        <v>0</v>
      </c>
      <c r="M149" s="1741">
        <v>1</v>
      </c>
      <c r="N149" s="1741">
        <v>0</v>
      </c>
      <c r="O149" s="1741">
        <v>0</v>
      </c>
      <c r="P149" s="1741">
        <v>0</v>
      </c>
      <c r="Q149" s="1741">
        <v>0</v>
      </c>
      <c r="R149" s="1741">
        <v>0</v>
      </c>
      <c r="S149" s="1741">
        <v>0</v>
      </c>
      <c r="T149" s="1741">
        <v>0</v>
      </c>
      <c r="U149" s="1741">
        <v>0</v>
      </c>
      <c r="V149" s="1741">
        <v>0</v>
      </c>
      <c r="W149" s="1741">
        <v>0</v>
      </c>
      <c r="X149" s="1743">
        <v>0</v>
      </c>
      <c r="Y149" s="256">
        <f t="shared" ca="1" si="49"/>
        <v>212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1740">
        <v>6</v>
      </c>
      <c r="F150" s="1741" t="s">
        <v>601</v>
      </c>
      <c r="G150" s="1741" t="s">
        <v>769</v>
      </c>
      <c r="H150" s="1749">
        <v>20.39</v>
      </c>
      <c r="I150" s="1741">
        <v>0</v>
      </c>
      <c r="J150" s="1741">
        <v>6</v>
      </c>
      <c r="K150" s="1741">
        <v>0</v>
      </c>
      <c r="L150" s="1741">
        <v>0</v>
      </c>
      <c r="M150" s="1741">
        <v>1</v>
      </c>
      <c r="N150" s="1741">
        <v>0</v>
      </c>
      <c r="O150" s="1741">
        <v>0</v>
      </c>
      <c r="P150" s="1741">
        <v>0</v>
      </c>
      <c r="Q150" s="1741">
        <v>16</v>
      </c>
      <c r="R150" s="1741">
        <v>0</v>
      </c>
      <c r="S150" s="1741">
        <v>0</v>
      </c>
      <c r="T150" s="1741">
        <v>0</v>
      </c>
      <c r="U150" s="1741">
        <v>0</v>
      </c>
      <c r="V150" s="1741">
        <v>20</v>
      </c>
      <c r="W150" s="1741">
        <v>0</v>
      </c>
      <c r="X150" s="1743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211</v>
      </c>
      <c r="C151" s="256">
        <f t="shared" ca="1" si="51"/>
        <v>211</v>
      </c>
      <c r="E151" s="1740">
        <v>7</v>
      </c>
      <c r="F151" s="1741" t="s">
        <v>786</v>
      </c>
      <c r="G151" s="1741" t="s">
        <v>769</v>
      </c>
      <c r="H151" s="1749">
        <v>19.11</v>
      </c>
      <c r="I151" s="1741">
        <v>0</v>
      </c>
      <c r="J151" s="1741">
        <v>1</v>
      </c>
      <c r="K151" s="1741">
        <v>0</v>
      </c>
      <c r="L151" s="1741">
        <v>0</v>
      </c>
      <c r="M151" s="1741">
        <v>1</v>
      </c>
      <c r="N151" s="1741">
        <v>0</v>
      </c>
      <c r="O151" s="1741">
        <v>0</v>
      </c>
      <c r="P151" s="1741">
        <v>0</v>
      </c>
      <c r="Q151" s="1741">
        <v>0</v>
      </c>
      <c r="R151" s="1741">
        <v>0</v>
      </c>
      <c r="S151" s="1741">
        <v>0</v>
      </c>
      <c r="T151" s="1741">
        <v>0</v>
      </c>
      <c r="U151" s="1741">
        <v>0</v>
      </c>
      <c r="V151" s="1741">
        <v>0</v>
      </c>
      <c r="W151" s="1741">
        <v>0</v>
      </c>
      <c r="X151" s="1743">
        <v>0</v>
      </c>
      <c r="Y151" s="256">
        <f t="shared" ca="1" si="49"/>
        <v>211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1740">
        <v>8</v>
      </c>
      <c r="F152" s="1741" t="s">
        <v>605</v>
      </c>
      <c r="G152" s="1741" t="s">
        <v>769</v>
      </c>
      <c r="H152" s="1749">
        <v>22.18</v>
      </c>
      <c r="I152" s="1741">
        <v>3</v>
      </c>
      <c r="J152" s="1741">
        <v>3</v>
      </c>
      <c r="K152" s="1741">
        <v>0</v>
      </c>
      <c r="L152" s="1741">
        <v>1</v>
      </c>
      <c r="M152" s="1741">
        <v>1</v>
      </c>
      <c r="N152" s="1741">
        <v>16</v>
      </c>
      <c r="O152" s="1741">
        <v>16</v>
      </c>
      <c r="P152" s="1741">
        <v>0</v>
      </c>
      <c r="Q152" s="1741">
        <v>32</v>
      </c>
      <c r="R152" s="1741">
        <v>0</v>
      </c>
      <c r="S152" s="1741">
        <v>0</v>
      </c>
      <c r="T152" s="1741">
        <v>19</v>
      </c>
      <c r="U152" s="1741">
        <v>0</v>
      </c>
      <c r="V152" s="1741">
        <v>23</v>
      </c>
      <c r="W152" s="1741">
        <v>0</v>
      </c>
      <c r="X152" s="1743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 t="e">
        <f t="shared" ca="1" si="48"/>
        <v>#N/A</v>
      </c>
      <c r="E153" s="1740">
        <v>9</v>
      </c>
      <c r="F153" s="1741" t="s">
        <v>1</v>
      </c>
      <c r="G153" s="1741"/>
      <c r="H153" s="1749"/>
      <c r="I153" s="1741">
        <v>0</v>
      </c>
      <c r="J153" s="1741">
        <v>0</v>
      </c>
      <c r="K153" s="1741">
        <v>0</v>
      </c>
      <c r="L153" s="1741">
        <v>0</v>
      </c>
      <c r="M153" s="1741">
        <v>0</v>
      </c>
      <c r="N153" s="1741">
        <v>0</v>
      </c>
      <c r="O153" s="1741">
        <v>0</v>
      </c>
      <c r="P153" s="1741">
        <v>0</v>
      </c>
      <c r="Q153" s="1741">
        <v>0</v>
      </c>
      <c r="R153" s="1741">
        <v>0</v>
      </c>
      <c r="S153" s="1741">
        <v>0</v>
      </c>
      <c r="T153" s="1741">
        <v>0</v>
      </c>
      <c r="U153" s="1741">
        <v>0</v>
      </c>
      <c r="V153" s="1741">
        <v>0</v>
      </c>
      <c r="W153" s="1741">
        <v>0</v>
      </c>
      <c r="X153" s="174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744">
        <v>10</v>
      </c>
      <c r="F154" s="1745" t="s">
        <v>1</v>
      </c>
      <c r="G154" s="1745"/>
      <c r="H154" s="1750"/>
      <c r="I154" s="1745">
        <v>0</v>
      </c>
      <c r="J154" s="1745">
        <v>0</v>
      </c>
      <c r="K154" s="1745">
        <v>0</v>
      </c>
      <c r="L154" s="1745">
        <v>0</v>
      </c>
      <c r="M154" s="1745">
        <v>0</v>
      </c>
      <c r="N154" s="1745">
        <v>0</v>
      </c>
      <c r="O154" s="1745">
        <v>0</v>
      </c>
      <c r="P154" s="1745">
        <v>0</v>
      </c>
      <c r="Q154" s="1745">
        <v>0</v>
      </c>
      <c r="R154" s="1745">
        <v>0</v>
      </c>
      <c r="S154" s="1745">
        <v>0</v>
      </c>
      <c r="T154" s="1745">
        <v>0</v>
      </c>
      <c r="U154" s="1745">
        <v>0</v>
      </c>
      <c r="V154" s="1745">
        <v>0</v>
      </c>
      <c r="W154" s="1745">
        <v>0</v>
      </c>
      <c r="X154" s="174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2074" t="s">
        <v>749</v>
      </c>
      <c r="F159" s="2075" t="s">
        <v>750</v>
      </c>
      <c r="G159" s="2075" t="s">
        <v>751</v>
      </c>
      <c r="H159" s="2075" t="s">
        <v>752</v>
      </c>
      <c r="I159" s="2075" t="s">
        <v>753</v>
      </c>
      <c r="J159" s="2075" t="s">
        <v>754</v>
      </c>
      <c r="K159" s="2075" t="s">
        <v>755</v>
      </c>
      <c r="L159" s="2075"/>
      <c r="M159" s="2075"/>
      <c r="N159" s="2075"/>
      <c r="O159" s="2075"/>
      <c r="P159" s="2075"/>
      <c r="Q159" s="2075"/>
      <c r="R159" s="2075"/>
      <c r="S159" s="2075"/>
      <c r="T159" s="2075"/>
      <c r="U159" s="2075"/>
      <c r="V159" s="2075"/>
      <c r="W159" s="2075"/>
      <c r="X159" s="207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2084"/>
      <c r="F160" s="2085"/>
      <c r="G160" s="2078">
        <v>11</v>
      </c>
      <c r="H160" s="2078">
        <v>1</v>
      </c>
      <c r="I160" s="2079">
        <v>27</v>
      </c>
      <c r="J160" s="2079">
        <v>5</v>
      </c>
      <c r="K160" s="2078">
        <v>78</v>
      </c>
      <c r="L160" s="2078"/>
      <c r="M160" s="2078"/>
      <c r="N160" s="2078"/>
      <c r="O160" s="2078"/>
      <c r="P160" s="2078"/>
      <c r="Q160" s="2078"/>
      <c r="R160" s="2078"/>
      <c r="S160" s="2078"/>
      <c r="T160" s="2078"/>
      <c r="U160" s="2078"/>
      <c r="V160" s="2078"/>
      <c r="W160" s="2078"/>
      <c r="X160" s="2080"/>
      <c r="AA160" s="256">
        <f>IF(E160=D157,0,1)</f>
        <v>1</v>
      </c>
    </row>
    <row r="161" spans="2:28" x14ac:dyDescent="0.25">
      <c r="E161" s="2077" t="s">
        <v>581</v>
      </c>
      <c r="F161" s="2078" t="s">
        <v>63</v>
      </c>
      <c r="G161" s="2078" t="s">
        <v>756</v>
      </c>
      <c r="H161" s="2078" t="s">
        <v>757</v>
      </c>
      <c r="I161" s="2079" t="s">
        <v>66</v>
      </c>
      <c r="J161" s="2079" t="s">
        <v>67</v>
      </c>
      <c r="K161" s="2078" t="s">
        <v>68</v>
      </c>
      <c r="L161" s="2078" t="s">
        <v>69</v>
      </c>
      <c r="M161" s="2078" t="s">
        <v>22</v>
      </c>
      <c r="N161" s="2078" t="s">
        <v>758</v>
      </c>
      <c r="O161" s="2078" t="s">
        <v>759</v>
      </c>
      <c r="P161" s="2078" t="s">
        <v>760</v>
      </c>
      <c r="Q161" s="2078" t="s">
        <v>761</v>
      </c>
      <c r="R161" s="2078" t="s">
        <v>762</v>
      </c>
      <c r="S161" s="2078" t="s">
        <v>763</v>
      </c>
      <c r="T161" s="2078" t="s">
        <v>764</v>
      </c>
      <c r="U161" s="2078" t="s">
        <v>765</v>
      </c>
      <c r="V161" s="2078" t="s">
        <v>766</v>
      </c>
      <c r="W161" s="2078" t="s">
        <v>767</v>
      </c>
      <c r="X161" s="2080" t="s">
        <v>768</v>
      </c>
    </row>
    <row r="162" spans="2:28" x14ac:dyDescent="0.25">
      <c r="B162" s="256">
        <f t="shared" ref="B162:B171" ca="1" si="54">Y162</f>
        <v>235</v>
      </c>
      <c r="C162" s="256">
        <f ca="1">Y162</f>
        <v>235</v>
      </c>
      <c r="E162" s="2077">
        <v>1</v>
      </c>
      <c r="F162" s="2078" t="s">
        <v>712</v>
      </c>
      <c r="G162" s="2078" t="s">
        <v>770</v>
      </c>
      <c r="H162" s="2086">
        <v>27.4</v>
      </c>
      <c r="I162" s="2078">
        <v>4</v>
      </c>
      <c r="J162" s="2078">
        <v>2</v>
      </c>
      <c r="K162" s="2078">
        <v>1</v>
      </c>
      <c r="L162" s="2078">
        <v>2</v>
      </c>
      <c r="M162" s="2078">
        <v>1</v>
      </c>
      <c r="N162" s="2078">
        <v>80</v>
      </c>
      <c r="O162" s="2078">
        <v>115</v>
      </c>
      <c r="P162" s="2078">
        <v>0</v>
      </c>
      <c r="Q162" s="2078">
        <v>0</v>
      </c>
      <c r="R162" s="2078">
        <v>45</v>
      </c>
      <c r="S162" s="2078">
        <v>50</v>
      </c>
      <c r="T162" s="2078">
        <v>12</v>
      </c>
      <c r="U162" s="2078">
        <v>0</v>
      </c>
      <c r="V162" s="2078">
        <v>0</v>
      </c>
      <c r="W162" s="2078">
        <v>17</v>
      </c>
      <c r="X162" s="2080">
        <v>17</v>
      </c>
      <c r="Y162" s="256">
        <f t="shared" ref="Y162:Y171" ca="1" si="55">VLOOKUP(F162,PlayerN,3,FALSE)</f>
        <v>235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230</v>
      </c>
      <c r="C163" s="256">
        <f t="shared" ref="C163:C169" ca="1" si="57">Y163</f>
        <v>230</v>
      </c>
      <c r="E163" s="2077">
        <v>2</v>
      </c>
      <c r="F163" s="2078" t="s">
        <v>628</v>
      </c>
      <c r="G163" s="2078" t="s">
        <v>770</v>
      </c>
      <c r="H163" s="2086">
        <v>21.62</v>
      </c>
      <c r="I163" s="2078">
        <v>4</v>
      </c>
      <c r="J163" s="2078">
        <v>2</v>
      </c>
      <c r="K163" s="2078">
        <v>0</v>
      </c>
      <c r="L163" s="2078">
        <v>1</v>
      </c>
      <c r="M163" s="2078">
        <v>1</v>
      </c>
      <c r="N163" s="2078">
        <v>0</v>
      </c>
      <c r="O163" s="2078">
        <v>97</v>
      </c>
      <c r="P163" s="2078">
        <v>0</v>
      </c>
      <c r="Q163" s="2078">
        <v>8</v>
      </c>
      <c r="R163" s="2078">
        <v>5</v>
      </c>
      <c r="S163" s="2078">
        <v>0</v>
      </c>
      <c r="T163" s="2078">
        <v>17</v>
      </c>
      <c r="U163" s="2078">
        <v>0</v>
      </c>
      <c r="V163" s="2078">
        <v>24</v>
      </c>
      <c r="W163" s="2078">
        <v>30</v>
      </c>
      <c r="X163" s="2080">
        <v>0</v>
      </c>
      <c r="Y163" s="256">
        <f t="shared" ca="1" si="55"/>
        <v>230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2077">
        <v>3</v>
      </c>
      <c r="F164" s="2078" t="s">
        <v>613</v>
      </c>
      <c r="G164" s="2078" t="s">
        <v>770</v>
      </c>
      <c r="H164" s="2086">
        <v>26.43</v>
      </c>
      <c r="I164" s="2078">
        <v>7</v>
      </c>
      <c r="J164" s="2078">
        <v>1</v>
      </c>
      <c r="K164" s="2078">
        <v>1</v>
      </c>
      <c r="L164" s="2078">
        <v>2</v>
      </c>
      <c r="M164" s="2078">
        <v>1</v>
      </c>
      <c r="N164" s="2078">
        <v>40</v>
      </c>
      <c r="O164" s="2078">
        <v>40</v>
      </c>
      <c r="P164" s="2078">
        <v>40</v>
      </c>
      <c r="Q164" s="2078">
        <v>0</v>
      </c>
      <c r="R164" s="2078">
        <v>20</v>
      </c>
      <c r="S164" s="2078">
        <v>0</v>
      </c>
      <c r="T164" s="2078">
        <v>17</v>
      </c>
      <c r="U164" s="2078">
        <v>22</v>
      </c>
      <c r="V164" s="2078">
        <v>0</v>
      </c>
      <c r="W164" s="2078">
        <v>15</v>
      </c>
      <c r="X164" s="2080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2077">
        <v>4</v>
      </c>
      <c r="F165" s="2078" t="s">
        <v>640</v>
      </c>
      <c r="G165" s="2078" t="s">
        <v>770</v>
      </c>
      <c r="H165" s="2086">
        <v>26.37</v>
      </c>
      <c r="I165" s="2078">
        <v>5</v>
      </c>
      <c r="J165" s="2078">
        <v>0</v>
      </c>
      <c r="K165" s="2078">
        <v>0</v>
      </c>
      <c r="L165" s="2078">
        <v>1</v>
      </c>
      <c r="M165" s="2078">
        <v>1</v>
      </c>
      <c r="N165" s="2078">
        <v>0</v>
      </c>
      <c r="O165" s="2078">
        <v>61</v>
      </c>
      <c r="P165" s="2078">
        <v>40</v>
      </c>
      <c r="Q165" s="2078">
        <v>32</v>
      </c>
      <c r="R165" s="2078">
        <v>0</v>
      </c>
      <c r="S165" s="2078">
        <v>0</v>
      </c>
      <c r="T165" s="2078">
        <v>21</v>
      </c>
      <c r="U165" s="2078">
        <v>19</v>
      </c>
      <c r="V165" s="2078">
        <v>17</v>
      </c>
      <c r="W165" s="2078">
        <v>0</v>
      </c>
      <c r="X165" s="2080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234</v>
      </c>
      <c r="C166" s="256">
        <f t="shared" ca="1" si="57"/>
        <v>234</v>
      </c>
      <c r="E166" s="2077">
        <v>5</v>
      </c>
      <c r="F166" s="2078" t="s">
        <v>614</v>
      </c>
      <c r="G166" s="2078" t="s">
        <v>770</v>
      </c>
      <c r="H166" s="2086">
        <v>20.309999999999999</v>
      </c>
      <c r="I166" s="2078">
        <v>5</v>
      </c>
      <c r="J166" s="2078">
        <v>1</v>
      </c>
      <c r="K166" s="2078">
        <v>0</v>
      </c>
      <c r="L166" s="2078">
        <v>1</v>
      </c>
      <c r="M166" s="2078">
        <v>1</v>
      </c>
      <c r="N166" s="2078">
        <v>0</v>
      </c>
      <c r="O166" s="2078">
        <v>32</v>
      </c>
      <c r="P166" s="2078">
        <v>42</v>
      </c>
      <c r="Q166" s="2078">
        <v>10</v>
      </c>
      <c r="R166" s="2078">
        <v>0</v>
      </c>
      <c r="S166" s="2078">
        <v>0</v>
      </c>
      <c r="T166" s="2078">
        <v>26</v>
      </c>
      <c r="U166" s="2078">
        <v>24</v>
      </c>
      <c r="V166" s="2078">
        <v>24</v>
      </c>
      <c r="W166" s="2078">
        <v>0</v>
      </c>
      <c r="X166" s="2080">
        <v>0</v>
      </c>
      <c r="Y166" s="256">
        <f t="shared" ca="1" si="55"/>
        <v>234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2077">
        <v>6</v>
      </c>
      <c r="F167" s="2078" t="s">
        <v>615</v>
      </c>
      <c r="G167" s="2078" t="s">
        <v>770</v>
      </c>
      <c r="H167" s="2086">
        <v>23.12</v>
      </c>
      <c r="I167" s="2078">
        <v>7</v>
      </c>
      <c r="J167" s="2078">
        <v>2</v>
      </c>
      <c r="K167" s="2078">
        <v>0</v>
      </c>
      <c r="L167" s="2078">
        <v>1</v>
      </c>
      <c r="M167" s="2078">
        <v>1</v>
      </c>
      <c r="N167" s="2078">
        <v>0</v>
      </c>
      <c r="O167" s="2078">
        <v>24</v>
      </c>
      <c r="P167" s="2078">
        <v>5</v>
      </c>
      <c r="Q167" s="2078">
        <v>10</v>
      </c>
      <c r="R167" s="2078">
        <v>0</v>
      </c>
      <c r="S167" s="2078">
        <v>0</v>
      </c>
      <c r="T167" s="2078">
        <v>21</v>
      </c>
      <c r="U167" s="2078">
        <v>24</v>
      </c>
      <c r="V167" s="2078">
        <v>20</v>
      </c>
      <c r="W167" s="2078">
        <v>0</v>
      </c>
      <c r="X167" s="2080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2077">
        <v>7</v>
      </c>
      <c r="F168" s="2078" t="s">
        <v>774</v>
      </c>
      <c r="G168" s="2078" t="s">
        <v>770</v>
      </c>
      <c r="H168" s="2086">
        <v>31.98</v>
      </c>
      <c r="I168" s="2078">
        <v>8</v>
      </c>
      <c r="J168" s="2078">
        <v>2</v>
      </c>
      <c r="K168" s="2078">
        <v>1</v>
      </c>
      <c r="L168" s="2078">
        <v>2</v>
      </c>
      <c r="M168" s="2078">
        <v>1</v>
      </c>
      <c r="N168" s="2078">
        <v>10</v>
      </c>
      <c r="O168" s="2078">
        <v>40</v>
      </c>
      <c r="P168" s="2078">
        <v>56</v>
      </c>
      <c r="Q168" s="2078">
        <v>20</v>
      </c>
      <c r="R168" s="2078">
        <v>0</v>
      </c>
      <c r="S168" s="2078">
        <v>0</v>
      </c>
      <c r="T168" s="2078">
        <v>13</v>
      </c>
      <c r="U168" s="2078">
        <v>17</v>
      </c>
      <c r="V168" s="2078">
        <v>17</v>
      </c>
      <c r="W168" s="2078">
        <v>0</v>
      </c>
      <c r="X168" s="2080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2077">
        <v>8</v>
      </c>
      <c r="F169" s="2078" t="s">
        <v>635</v>
      </c>
      <c r="G169" s="2078" t="s">
        <v>770</v>
      </c>
      <c r="H169" s="2086">
        <v>26.37</v>
      </c>
      <c r="I169" s="2078">
        <v>7</v>
      </c>
      <c r="J169" s="2078">
        <v>1</v>
      </c>
      <c r="K169" s="2078">
        <v>0</v>
      </c>
      <c r="L169" s="2078">
        <v>1</v>
      </c>
      <c r="M169" s="2078">
        <v>1</v>
      </c>
      <c r="N169" s="2078">
        <v>0</v>
      </c>
      <c r="O169" s="2078">
        <v>40</v>
      </c>
      <c r="P169" s="2078">
        <v>36</v>
      </c>
      <c r="Q169" s="2078">
        <v>32</v>
      </c>
      <c r="R169" s="2078">
        <v>0</v>
      </c>
      <c r="S169" s="2078">
        <v>0</v>
      </c>
      <c r="T169" s="2078">
        <v>22</v>
      </c>
      <c r="U169" s="2078">
        <v>16</v>
      </c>
      <c r="V169" s="2078">
        <v>19</v>
      </c>
      <c r="W169" s="2078">
        <v>0</v>
      </c>
      <c r="X169" s="2080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2077">
        <v>9</v>
      </c>
      <c r="F170" s="2078" t="s">
        <v>1</v>
      </c>
      <c r="G170" s="2078"/>
      <c r="H170" s="2086"/>
      <c r="I170" s="2078">
        <v>0</v>
      </c>
      <c r="J170" s="2078">
        <v>0</v>
      </c>
      <c r="K170" s="2078">
        <v>0</v>
      </c>
      <c r="L170" s="2078">
        <v>0</v>
      </c>
      <c r="M170" s="2078">
        <v>0</v>
      </c>
      <c r="N170" s="2078">
        <v>0</v>
      </c>
      <c r="O170" s="2078">
        <v>0</v>
      </c>
      <c r="P170" s="2078">
        <v>0</v>
      </c>
      <c r="Q170" s="2078">
        <v>0</v>
      </c>
      <c r="R170" s="2078">
        <v>0</v>
      </c>
      <c r="S170" s="2078">
        <v>0</v>
      </c>
      <c r="T170" s="2078">
        <v>0</v>
      </c>
      <c r="U170" s="2078">
        <v>0</v>
      </c>
      <c r="V170" s="2078">
        <v>0</v>
      </c>
      <c r="W170" s="2078">
        <v>0</v>
      </c>
      <c r="X170" s="2080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2081">
        <v>10</v>
      </c>
      <c r="F171" s="2082" t="s">
        <v>1</v>
      </c>
      <c r="G171" s="2082"/>
      <c r="H171" s="2087"/>
      <c r="I171" s="2082">
        <v>0</v>
      </c>
      <c r="J171" s="2082">
        <v>0</v>
      </c>
      <c r="K171" s="2082">
        <v>0</v>
      </c>
      <c r="L171" s="2082">
        <v>0</v>
      </c>
      <c r="M171" s="2082">
        <v>0</v>
      </c>
      <c r="N171" s="2082">
        <v>0</v>
      </c>
      <c r="O171" s="2082">
        <v>0</v>
      </c>
      <c r="P171" s="2082">
        <v>0</v>
      </c>
      <c r="Q171" s="2082">
        <v>0</v>
      </c>
      <c r="R171" s="2082">
        <v>0</v>
      </c>
      <c r="S171" s="2082">
        <v>0</v>
      </c>
      <c r="T171" s="2082">
        <v>0</v>
      </c>
      <c r="U171" s="2082">
        <v>0</v>
      </c>
      <c r="V171" s="2082">
        <v>0</v>
      </c>
      <c r="W171" s="2082">
        <v>0</v>
      </c>
      <c r="X171" s="2083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66" zoomScale="75" zoomScaleNormal="75" workbookViewId="0">
      <selection activeCell="AD43" sqref="AD4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793" t="s">
        <v>749</v>
      </c>
      <c r="F6" s="1794" t="s">
        <v>750</v>
      </c>
      <c r="G6" s="1794" t="s">
        <v>751</v>
      </c>
      <c r="H6" s="1794" t="s">
        <v>752</v>
      </c>
      <c r="I6" s="1794" t="s">
        <v>753</v>
      </c>
      <c r="J6" s="1794" t="s">
        <v>754</v>
      </c>
      <c r="K6" s="1794" t="s">
        <v>755</v>
      </c>
      <c r="L6" s="1794"/>
      <c r="M6" s="1794"/>
      <c r="N6" s="1794"/>
      <c r="O6" s="1794"/>
      <c r="P6" s="1794"/>
      <c r="Q6" s="1794"/>
      <c r="R6" s="1794"/>
      <c r="S6" s="1794"/>
      <c r="T6" s="1794"/>
      <c r="U6" s="1794"/>
      <c r="V6" s="1794"/>
      <c r="W6" s="1794"/>
      <c r="X6" s="179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803">
        <v>1</v>
      </c>
      <c r="F7" s="1804">
        <v>9</v>
      </c>
      <c r="G7" s="1797">
        <v>6</v>
      </c>
      <c r="H7" s="1797">
        <v>6</v>
      </c>
      <c r="I7" s="1798">
        <v>19</v>
      </c>
      <c r="J7" s="1798">
        <v>16</v>
      </c>
      <c r="K7" s="1797">
        <v>64</v>
      </c>
      <c r="L7" s="1797"/>
      <c r="M7" s="1797"/>
      <c r="N7" s="1797"/>
      <c r="O7" s="1797"/>
      <c r="P7" s="1797"/>
      <c r="Q7" s="1797"/>
      <c r="R7" s="1797"/>
      <c r="S7" s="1797"/>
      <c r="T7" s="1797"/>
      <c r="U7" s="1797"/>
      <c r="V7" s="1797"/>
      <c r="W7" s="1797"/>
      <c r="X7" s="1799"/>
      <c r="AA7" s="256">
        <f>IF(E7=D4,0,1)</f>
        <v>0</v>
      </c>
    </row>
    <row r="8" spans="2:28" x14ac:dyDescent="0.25">
      <c r="E8" s="1796" t="s">
        <v>581</v>
      </c>
      <c r="F8" s="1797" t="s">
        <v>63</v>
      </c>
      <c r="G8" s="1797" t="s">
        <v>756</v>
      </c>
      <c r="H8" s="1797" t="s">
        <v>757</v>
      </c>
      <c r="I8" s="1798" t="s">
        <v>66</v>
      </c>
      <c r="J8" s="1798" t="s">
        <v>67</v>
      </c>
      <c r="K8" s="1797" t="s">
        <v>68</v>
      </c>
      <c r="L8" s="1797" t="s">
        <v>69</v>
      </c>
      <c r="M8" s="1797" t="s">
        <v>22</v>
      </c>
      <c r="N8" s="1797" t="s">
        <v>758</v>
      </c>
      <c r="O8" s="1797" t="s">
        <v>759</v>
      </c>
      <c r="P8" s="1797" t="s">
        <v>760</v>
      </c>
      <c r="Q8" s="1797" t="s">
        <v>761</v>
      </c>
      <c r="R8" s="1797" t="s">
        <v>762</v>
      </c>
      <c r="S8" s="1797" t="s">
        <v>763</v>
      </c>
      <c r="T8" s="1797" t="s">
        <v>764</v>
      </c>
      <c r="U8" s="1797" t="s">
        <v>765</v>
      </c>
      <c r="V8" s="1797" t="s">
        <v>766</v>
      </c>
      <c r="W8" s="1797" t="s">
        <v>767</v>
      </c>
      <c r="X8" s="1799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1796">
        <v>1</v>
      </c>
      <c r="F9" s="1797" t="s">
        <v>684</v>
      </c>
      <c r="G9" s="1797" t="s">
        <v>770</v>
      </c>
      <c r="H9" s="1805">
        <v>25.9</v>
      </c>
      <c r="I9" s="1797">
        <v>1</v>
      </c>
      <c r="J9" s="1797">
        <v>4</v>
      </c>
      <c r="K9" s="1797">
        <v>1</v>
      </c>
      <c r="L9" s="1797">
        <v>1</v>
      </c>
      <c r="M9" s="1797">
        <v>1</v>
      </c>
      <c r="N9" s="1797">
        <v>0</v>
      </c>
      <c r="O9" s="1797">
        <v>59</v>
      </c>
      <c r="P9" s="1797">
        <v>80</v>
      </c>
      <c r="Q9" s="1797">
        <v>0</v>
      </c>
      <c r="R9" s="1797">
        <v>40</v>
      </c>
      <c r="S9" s="1797">
        <v>0</v>
      </c>
      <c r="T9" s="1797">
        <v>18</v>
      </c>
      <c r="U9" s="1797">
        <v>18</v>
      </c>
      <c r="V9" s="1797">
        <v>0</v>
      </c>
      <c r="W9" s="1797">
        <v>17</v>
      </c>
      <c r="X9" s="1799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796">
        <v>2</v>
      </c>
      <c r="F10" s="1797" t="s">
        <v>780</v>
      </c>
      <c r="G10" s="1797" t="s">
        <v>769</v>
      </c>
      <c r="H10" s="1805">
        <v>23.57</v>
      </c>
      <c r="I10" s="1797">
        <v>1</v>
      </c>
      <c r="J10" s="1797">
        <v>1</v>
      </c>
      <c r="K10" s="1797">
        <v>0</v>
      </c>
      <c r="L10" s="1797">
        <v>0</v>
      </c>
      <c r="M10" s="1797">
        <v>1</v>
      </c>
      <c r="N10" s="1797">
        <v>0</v>
      </c>
      <c r="O10" s="1797">
        <v>0</v>
      </c>
      <c r="P10" s="1797">
        <v>0</v>
      </c>
      <c r="Q10" s="1797">
        <v>0</v>
      </c>
      <c r="R10" s="1797">
        <v>0</v>
      </c>
      <c r="S10" s="1797">
        <v>0</v>
      </c>
      <c r="T10" s="1797">
        <v>0</v>
      </c>
      <c r="U10" s="1797">
        <v>0</v>
      </c>
      <c r="V10" s="1797">
        <v>0</v>
      </c>
      <c r="W10" s="1797">
        <v>0</v>
      </c>
      <c r="X10" s="1799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1796">
        <v>3</v>
      </c>
      <c r="F11" s="1797" t="s">
        <v>610</v>
      </c>
      <c r="G11" s="1797" t="s">
        <v>770</v>
      </c>
      <c r="H11" s="1805">
        <v>24.1</v>
      </c>
      <c r="I11" s="1797">
        <v>3</v>
      </c>
      <c r="J11" s="1797">
        <v>3</v>
      </c>
      <c r="K11" s="1797">
        <v>1</v>
      </c>
      <c r="L11" s="1797">
        <v>1</v>
      </c>
      <c r="M11" s="1797">
        <v>1</v>
      </c>
      <c r="N11" s="1797">
        <v>0</v>
      </c>
      <c r="O11" s="1797">
        <v>32</v>
      </c>
      <c r="P11" s="1797">
        <v>8</v>
      </c>
      <c r="Q11" s="1797">
        <v>0</v>
      </c>
      <c r="R11" s="1797">
        <v>16</v>
      </c>
      <c r="S11" s="1797">
        <v>0</v>
      </c>
      <c r="T11" s="1797">
        <v>30</v>
      </c>
      <c r="U11" s="1797">
        <v>19</v>
      </c>
      <c r="V11" s="1797">
        <v>0</v>
      </c>
      <c r="W11" s="1797">
        <v>16</v>
      </c>
      <c r="X11" s="1799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796">
        <v>4</v>
      </c>
      <c r="F12" s="1797" t="s">
        <v>608</v>
      </c>
      <c r="G12" s="1797" t="s">
        <v>769</v>
      </c>
      <c r="H12" s="1805">
        <v>21.07</v>
      </c>
      <c r="I12" s="1797">
        <v>4</v>
      </c>
      <c r="J12" s="1797">
        <v>1</v>
      </c>
      <c r="K12" s="1797">
        <v>0</v>
      </c>
      <c r="L12" s="1797">
        <v>0</v>
      </c>
      <c r="M12" s="1797">
        <v>1</v>
      </c>
      <c r="N12" s="1797">
        <v>0</v>
      </c>
      <c r="O12" s="1797">
        <v>0</v>
      </c>
      <c r="P12" s="1797">
        <v>16</v>
      </c>
      <c r="Q12" s="1797">
        <v>0</v>
      </c>
      <c r="R12" s="1797">
        <v>0</v>
      </c>
      <c r="S12" s="1797">
        <v>0</v>
      </c>
      <c r="T12" s="1797">
        <v>0</v>
      </c>
      <c r="U12" s="1797">
        <v>25</v>
      </c>
      <c r="V12" s="1797">
        <v>0</v>
      </c>
      <c r="W12" s="1797">
        <v>0</v>
      </c>
      <c r="X12" s="179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1796">
        <v>5</v>
      </c>
      <c r="F13" s="1797" t="s">
        <v>661</v>
      </c>
      <c r="G13" s="1797" t="s">
        <v>770</v>
      </c>
      <c r="H13" s="1805">
        <v>21.22</v>
      </c>
      <c r="I13" s="1797">
        <v>2</v>
      </c>
      <c r="J13" s="1797">
        <v>4</v>
      </c>
      <c r="K13" s="1797">
        <v>0</v>
      </c>
      <c r="L13" s="1797">
        <v>1</v>
      </c>
      <c r="M13" s="1797">
        <v>1</v>
      </c>
      <c r="N13" s="1797">
        <v>0</v>
      </c>
      <c r="O13" s="1797">
        <v>32</v>
      </c>
      <c r="P13" s="1797">
        <v>0</v>
      </c>
      <c r="Q13" s="1797">
        <v>40</v>
      </c>
      <c r="R13" s="1797">
        <v>0</v>
      </c>
      <c r="S13" s="1797">
        <v>38</v>
      </c>
      <c r="T13" s="1797">
        <v>22</v>
      </c>
      <c r="U13" s="1797">
        <v>0</v>
      </c>
      <c r="V13" s="1797">
        <v>21</v>
      </c>
      <c r="W13" s="1797">
        <v>0</v>
      </c>
      <c r="X13" s="1799">
        <v>23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1796">
        <v>6</v>
      </c>
      <c r="F14" s="1797" t="s">
        <v>777</v>
      </c>
      <c r="G14" s="1797" t="s">
        <v>770</v>
      </c>
      <c r="H14" s="1805">
        <v>24.05</v>
      </c>
      <c r="I14" s="1797">
        <v>4</v>
      </c>
      <c r="J14" s="1797">
        <v>1</v>
      </c>
      <c r="K14" s="1797">
        <v>0</v>
      </c>
      <c r="L14" s="1797">
        <v>1</v>
      </c>
      <c r="M14" s="1797">
        <v>1</v>
      </c>
      <c r="N14" s="1797">
        <v>0</v>
      </c>
      <c r="O14" s="1797">
        <v>10</v>
      </c>
      <c r="P14" s="1797">
        <v>0</v>
      </c>
      <c r="Q14" s="1797">
        <v>32</v>
      </c>
      <c r="R14" s="1797">
        <v>49</v>
      </c>
      <c r="S14" s="1797">
        <v>0</v>
      </c>
      <c r="T14" s="1797">
        <v>27</v>
      </c>
      <c r="U14" s="1797">
        <v>0</v>
      </c>
      <c r="V14" s="1797">
        <v>16</v>
      </c>
      <c r="W14" s="1797">
        <v>20</v>
      </c>
      <c r="X14" s="1799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1796">
        <v>7</v>
      </c>
      <c r="F15" s="1797" t="s">
        <v>660</v>
      </c>
      <c r="G15" s="1797" t="s">
        <v>770</v>
      </c>
      <c r="H15" s="1805">
        <v>21.17</v>
      </c>
      <c r="I15" s="1797">
        <v>5</v>
      </c>
      <c r="J15" s="1797">
        <v>0</v>
      </c>
      <c r="K15" s="1797">
        <v>0</v>
      </c>
      <c r="L15" s="1797">
        <v>1</v>
      </c>
      <c r="M15" s="1797">
        <v>1</v>
      </c>
      <c r="N15" s="1797">
        <v>0</v>
      </c>
      <c r="O15" s="1797">
        <v>36</v>
      </c>
      <c r="P15" s="1797">
        <v>18</v>
      </c>
      <c r="Q15" s="1797">
        <v>70</v>
      </c>
      <c r="R15" s="1797">
        <v>0</v>
      </c>
      <c r="S15" s="1797">
        <v>0</v>
      </c>
      <c r="T15" s="1797">
        <v>25</v>
      </c>
      <c r="U15" s="1797">
        <v>22</v>
      </c>
      <c r="V15" s="1797">
        <v>24</v>
      </c>
      <c r="W15" s="1797">
        <v>0</v>
      </c>
      <c r="X15" s="1799">
        <v>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796">
        <v>8</v>
      </c>
      <c r="F16" s="1797" t="s">
        <v>778</v>
      </c>
      <c r="G16" s="1797" t="s">
        <v>770</v>
      </c>
      <c r="H16" s="1805">
        <v>25.25</v>
      </c>
      <c r="I16" s="1797">
        <v>5</v>
      </c>
      <c r="J16" s="1797">
        <v>1</v>
      </c>
      <c r="K16" s="1797">
        <v>1</v>
      </c>
      <c r="L16" s="1797">
        <v>1</v>
      </c>
      <c r="M16" s="1797">
        <v>1</v>
      </c>
      <c r="N16" s="1797">
        <v>0</v>
      </c>
      <c r="O16" s="1797">
        <v>92</v>
      </c>
      <c r="P16" s="1797">
        <v>36</v>
      </c>
      <c r="Q16" s="1797">
        <v>0</v>
      </c>
      <c r="R16" s="1797">
        <v>60</v>
      </c>
      <c r="S16" s="1797">
        <v>0</v>
      </c>
      <c r="T16" s="1797">
        <v>18</v>
      </c>
      <c r="U16" s="1797">
        <v>20</v>
      </c>
      <c r="V16" s="1797">
        <v>0</v>
      </c>
      <c r="W16" s="1797">
        <v>18</v>
      </c>
      <c r="X16" s="1799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1796">
        <v>9</v>
      </c>
      <c r="F17" s="1797" t="s">
        <v>810</v>
      </c>
      <c r="G17" s="1797"/>
      <c r="H17" s="1805"/>
      <c r="I17" s="1797">
        <v>0</v>
      </c>
      <c r="J17" s="1797">
        <v>0</v>
      </c>
      <c r="K17" s="1797">
        <v>0</v>
      </c>
      <c r="L17" s="1797">
        <v>0</v>
      </c>
      <c r="M17" s="1797">
        <v>0</v>
      </c>
      <c r="N17" s="1797">
        <v>0</v>
      </c>
      <c r="O17" s="1797">
        <v>0</v>
      </c>
      <c r="P17" s="1797">
        <v>0</v>
      </c>
      <c r="Q17" s="1797">
        <v>0</v>
      </c>
      <c r="R17" s="1797">
        <v>0</v>
      </c>
      <c r="S17" s="1797">
        <v>0</v>
      </c>
      <c r="T17" s="1797">
        <v>0</v>
      </c>
      <c r="U17" s="1797">
        <v>0</v>
      </c>
      <c r="V17" s="1797">
        <v>0</v>
      </c>
      <c r="W17" s="1797">
        <v>0</v>
      </c>
      <c r="X17" s="179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1800">
        <v>10</v>
      </c>
      <c r="F18" s="1801" t="s">
        <v>810</v>
      </c>
      <c r="G18" s="1801"/>
      <c r="H18" s="1806"/>
      <c r="I18" s="1801">
        <v>0</v>
      </c>
      <c r="J18" s="1801">
        <v>0</v>
      </c>
      <c r="K18" s="1801">
        <v>0</v>
      </c>
      <c r="L18" s="1801">
        <v>0</v>
      </c>
      <c r="M18" s="1801">
        <v>0</v>
      </c>
      <c r="N18" s="1801">
        <v>0</v>
      </c>
      <c r="O18" s="1801">
        <v>0</v>
      </c>
      <c r="P18" s="1801">
        <v>0</v>
      </c>
      <c r="Q18" s="1801">
        <v>0</v>
      </c>
      <c r="R18" s="1801">
        <v>0</v>
      </c>
      <c r="S18" s="1801">
        <v>0</v>
      </c>
      <c r="T18" s="1801">
        <v>0</v>
      </c>
      <c r="U18" s="1801">
        <v>0</v>
      </c>
      <c r="V18" s="1801">
        <v>0</v>
      </c>
      <c r="W18" s="1801">
        <v>0</v>
      </c>
      <c r="X18" s="180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821" t="s">
        <v>749</v>
      </c>
      <c r="F23" s="1822" t="s">
        <v>750</v>
      </c>
      <c r="G23" s="1822" t="s">
        <v>751</v>
      </c>
      <c r="H23" s="1822" t="s">
        <v>752</v>
      </c>
      <c r="I23" s="1822" t="s">
        <v>753</v>
      </c>
      <c r="J23" s="1822" t="s">
        <v>754</v>
      </c>
      <c r="K23" s="1822" t="s">
        <v>755</v>
      </c>
      <c r="L23" s="1822"/>
      <c r="M23" s="1822"/>
      <c r="N23" s="1822"/>
      <c r="O23" s="1822"/>
      <c r="P23" s="1822"/>
      <c r="Q23" s="1822"/>
      <c r="R23" s="1822"/>
      <c r="S23" s="1822"/>
      <c r="T23" s="1822"/>
      <c r="U23" s="1822"/>
      <c r="V23" s="1822"/>
      <c r="W23" s="1822"/>
      <c r="X23" s="18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31">
        <v>2</v>
      </c>
      <c r="F24" s="1832">
        <v>10</v>
      </c>
      <c r="G24" s="1825">
        <v>3</v>
      </c>
      <c r="H24" s="1825">
        <v>9</v>
      </c>
      <c r="I24" s="1826">
        <v>12</v>
      </c>
      <c r="J24" s="1826">
        <v>22</v>
      </c>
      <c r="K24" s="1825">
        <v>62</v>
      </c>
      <c r="L24" s="1825"/>
      <c r="M24" s="1825"/>
      <c r="N24" s="1825"/>
      <c r="O24" s="1825"/>
      <c r="P24" s="1825"/>
      <c r="Q24" s="1825"/>
      <c r="R24" s="1825"/>
      <c r="S24" s="1825"/>
      <c r="T24" s="1825"/>
      <c r="U24" s="1825"/>
      <c r="V24" s="1825"/>
      <c r="W24" s="1825"/>
      <c r="X24" s="1827"/>
      <c r="AA24" s="256">
        <f>IF(E24=D21,0,1)</f>
        <v>0</v>
      </c>
    </row>
    <row r="25" spans="2:28" x14ac:dyDescent="0.25">
      <c r="E25" s="1824" t="s">
        <v>581</v>
      </c>
      <c r="F25" s="1825" t="s">
        <v>63</v>
      </c>
      <c r="G25" s="1825" t="s">
        <v>756</v>
      </c>
      <c r="H25" s="1825" t="s">
        <v>757</v>
      </c>
      <c r="I25" s="1826" t="s">
        <v>66</v>
      </c>
      <c r="J25" s="1826" t="s">
        <v>67</v>
      </c>
      <c r="K25" s="1825" t="s">
        <v>68</v>
      </c>
      <c r="L25" s="1825" t="s">
        <v>69</v>
      </c>
      <c r="M25" s="1825" t="s">
        <v>22</v>
      </c>
      <c r="N25" s="1825" t="s">
        <v>758</v>
      </c>
      <c r="O25" s="1825" t="s">
        <v>759</v>
      </c>
      <c r="P25" s="1825" t="s">
        <v>760</v>
      </c>
      <c r="Q25" s="1825" t="s">
        <v>761</v>
      </c>
      <c r="R25" s="1825" t="s">
        <v>762</v>
      </c>
      <c r="S25" s="1825" t="s">
        <v>763</v>
      </c>
      <c r="T25" s="1825" t="s">
        <v>764</v>
      </c>
      <c r="U25" s="1825" t="s">
        <v>765</v>
      </c>
      <c r="V25" s="1825" t="s">
        <v>766</v>
      </c>
      <c r="W25" s="1825" t="s">
        <v>767</v>
      </c>
      <c r="X25" s="1827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824">
        <v>1</v>
      </c>
      <c r="F26" s="1825" t="s">
        <v>788</v>
      </c>
      <c r="G26" s="1825" t="s">
        <v>769</v>
      </c>
      <c r="H26" s="1833">
        <v>21.39</v>
      </c>
      <c r="I26" s="1825">
        <v>4</v>
      </c>
      <c r="J26" s="1825">
        <v>1</v>
      </c>
      <c r="K26" s="1825">
        <v>1</v>
      </c>
      <c r="L26" s="1825">
        <v>0</v>
      </c>
      <c r="M26" s="1825">
        <v>1</v>
      </c>
      <c r="N26" s="1825">
        <v>0</v>
      </c>
      <c r="O26" s="1825">
        <v>0</v>
      </c>
      <c r="P26" s="1825">
        <v>4</v>
      </c>
      <c r="Q26" s="1825">
        <v>0</v>
      </c>
      <c r="R26" s="1825">
        <v>0</v>
      </c>
      <c r="S26" s="1825">
        <v>0</v>
      </c>
      <c r="T26" s="1825">
        <v>0</v>
      </c>
      <c r="U26" s="1825">
        <v>16</v>
      </c>
      <c r="V26" s="1825">
        <v>0</v>
      </c>
      <c r="W26" s="1825">
        <v>0</v>
      </c>
      <c r="X26" s="182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41</v>
      </c>
      <c r="C27" s="256">
        <f t="shared" ref="C27:C33" ca="1" si="9">Y27</f>
        <v>41</v>
      </c>
      <c r="E27" s="1824">
        <v>2</v>
      </c>
      <c r="F27" s="1825" t="s">
        <v>835</v>
      </c>
      <c r="G27" s="1825" t="s">
        <v>769</v>
      </c>
      <c r="H27" s="1833">
        <v>21.58</v>
      </c>
      <c r="I27" s="1825">
        <v>6</v>
      </c>
      <c r="J27" s="1825">
        <v>0</v>
      </c>
      <c r="K27" s="1825">
        <v>0</v>
      </c>
      <c r="L27" s="1825">
        <v>0</v>
      </c>
      <c r="M27" s="1825">
        <v>1</v>
      </c>
      <c r="N27" s="1825">
        <v>0</v>
      </c>
      <c r="O27" s="1825">
        <v>0</v>
      </c>
      <c r="P27" s="1825">
        <v>0</v>
      </c>
      <c r="Q27" s="1825">
        <v>32</v>
      </c>
      <c r="R27" s="1825">
        <v>0</v>
      </c>
      <c r="S27" s="1825">
        <v>0</v>
      </c>
      <c r="T27" s="1825">
        <v>0</v>
      </c>
      <c r="U27" s="1825">
        <v>0</v>
      </c>
      <c r="V27" s="1825">
        <v>25</v>
      </c>
      <c r="W27" s="1825">
        <v>0</v>
      </c>
      <c r="X27" s="1827">
        <v>0</v>
      </c>
      <c r="Y27" s="256">
        <f t="shared" ca="1" si="7"/>
        <v>41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1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1824">
        <v>3</v>
      </c>
      <c r="F28" s="1825" t="s">
        <v>789</v>
      </c>
      <c r="G28" s="1825" t="s">
        <v>769</v>
      </c>
      <c r="H28" s="1833">
        <v>19.64</v>
      </c>
      <c r="I28" s="1825">
        <v>3</v>
      </c>
      <c r="J28" s="1825">
        <v>0</v>
      </c>
      <c r="K28" s="1825">
        <v>0</v>
      </c>
      <c r="L28" s="1825">
        <v>0</v>
      </c>
      <c r="M28" s="1825">
        <v>1</v>
      </c>
      <c r="N28" s="1825">
        <v>0</v>
      </c>
      <c r="O28" s="1825">
        <v>0</v>
      </c>
      <c r="P28" s="1825">
        <v>0</v>
      </c>
      <c r="Q28" s="1825">
        <v>0</v>
      </c>
      <c r="R28" s="1825">
        <v>0</v>
      </c>
      <c r="S28" s="1825">
        <v>0</v>
      </c>
      <c r="T28" s="1825">
        <v>0</v>
      </c>
      <c r="U28" s="1825">
        <v>0</v>
      </c>
      <c r="V28" s="1825">
        <v>0</v>
      </c>
      <c r="W28" s="1825">
        <v>0</v>
      </c>
      <c r="X28" s="18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824">
        <v>4</v>
      </c>
      <c r="F29" s="1825" t="s">
        <v>622</v>
      </c>
      <c r="G29" s="1825" t="s">
        <v>770</v>
      </c>
      <c r="H29" s="1833">
        <v>23.9</v>
      </c>
      <c r="I29" s="1825">
        <v>6</v>
      </c>
      <c r="J29" s="1825">
        <v>2</v>
      </c>
      <c r="K29" s="1825">
        <v>1</v>
      </c>
      <c r="L29" s="1825">
        <v>1</v>
      </c>
      <c r="M29" s="1825">
        <v>1</v>
      </c>
      <c r="N29" s="1825">
        <v>0</v>
      </c>
      <c r="O29" s="1825">
        <v>36</v>
      </c>
      <c r="P29" s="1825">
        <v>0</v>
      </c>
      <c r="Q29" s="1825">
        <v>36</v>
      </c>
      <c r="R29" s="1825">
        <v>0</v>
      </c>
      <c r="S29" s="1825">
        <v>32</v>
      </c>
      <c r="T29" s="1825">
        <v>16</v>
      </c>
      <c r="U29" s="1825">
        <v>0</v>
      </c>
      <c r="V29" s="1825">
        <v>15</v>
      </c>
      <c r="W29" s="1825">
        <v>0</v>
      </c>
      <c r="X29" s="1827">
        <v>24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1824">
        <v>5</v>
      </c>
      <c r="F30" s="1825" t="s">
        <v>611</v>
      </c>
      <c r="G30" s="1825" t="s">
        <v>770</v>
      </c>
      <c r="H30" s="1833">
        <v>26.21</v>
      </c>
      <c r="I30" s="1825">
        <v>5</v>
      </c>
      <c r="J30" s="1825">
        <v>3</v>
      </c>
      <c r="K30" s="1825">
        <v>1</v>
      </c>
      <c r="L30" s="1825">
        <v>1</v>
      </c>
      <c r="M30" s="1825">
        <v>1</v>
      </c>
      <c r="N30" s="1825">
        <v>0</v>
      </c>
      <c r="O30" s="1825">
        <v>56</v>
      </c>
      <c r="P30" s="1825">
        <v>8</v>
      </c>
      <c r="Q30" s="1825">
        <v>0</v>
      </c>
      <c r="R30" s="1825">
        <v>41</v>
      </c>
      <c r="S30" s="1825">
        <v>0</v>
      </c>
      <c r="T30" s="1825">
        <v>17</v>
      </c>
      <c r="U30" s="1825">
        <v>23</v>
      </c>
      <c r="V30" s="1825">
        <v>0</v>
      </c>
      <c r="W30" s="1825">
        <v>18</v>
      </c>
      <c r="X30" s="1827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42</v>
      </c>
      <c r="C31" s="256">
        <f t="shared" ca="1" si="9"/>
        <v>42</v>
      </c>
      <c r="E31" s="1824">
        <v>6</v>
      </c>
      <c r="F31" s="1825" t="s">
        <v>842</v>
      </c>
      <c r="G31" s="1825" t="s">
        <v>769</v>
      </c>
      <c r="H31" s="1833">
        <v>22.94</v>
      </c>
      <c r="I31" s="1825">
        <v>5</v>
      </c>
      <c r="J31" s="1825">
        <v>0</v>
      </c>
      <c r="K31" s="1825">
        <v>0</v>
      </c>
      <c r="L31" s="1825">
        <v>0</v>
      </c>
      <c r="M31" s="1825">
        <v>1</v>
      </c>
      <c r="N31" s="1825">
        <v>0</v>
      </c>
      <c r="O31" s="1825">
        <v>0</v>
      </c>
      <c r="P31" s="1825">
        <v>0</v>
      </c>
      <c r="Q31" s="1825">
        <v>85</v>
      </c>
      <c r="R31" s="1825">
        <v>0</v>
      </c>
      <c r="S31" s="1825">
        <v>0</v>
      </c>
      <c r="T31" s="1825">
        <v>0</v>
      </c>
      <c r="U31" s="1825">
        <v>0</v>
      </c>
      <c r="V31" s="1825">
        <v>17</v>
      </c>
      <c r="W31" s="1825">
        <v>0</v>
      </c>
      <c r="X31" s="1827">
        <v>0</v>
      </c>
      <c r="Y31" s="256">
        <f t="shared" ca="1" si="7"/>
        <v>42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1824">
        <v>7</v>
      </c>
      <c r="F32" s="1825" t="s">
        <v>621</v>
      </c>
      <c r="G32" s="1825" t="s">
        <v>769</v>
      </c>
      <c r="H32" s="1833">
        <v>22.78</v>
      </c>
      <c r="I32" s="1825">
        <v>4</v>
      </c>
      <c r="J32" s="1825">
        <v>1</v>
      </c>
      <c r="K32" s="1825">
        <v>0</v>
      </c>
      <c r="L32" s="1825">
        <v>0</v>
      </c>
      <c r="M32" s="1825">
        <v>1</v>
      </c>
      <c r="N32" s="1825">
        <v>0</v>
      </c>
      <c r="O32" s="1825">
        <v>0</v>
      </c>
      <c r="P32" s="1825">
        <v>0</v>
      </c>
      <c r="Q32" s="1825">
        <v>0</v>
      </c>
      <c r="R32" s="1825">
        <v>0</v>
      </c>
      <c r="S32" s="1825">
        <v>0</v>
      </c>
      <c r="T32" s="1825">
        <v>0</v>
      </c>
      <c r="U32" s="1825">
        <v>0</v>
      </c>
      <c r="V32" s="1825">
        <v>0</v>
      </c>
      <c r="W32" s="1825">
        <v>0</v>
      </c>
      <c r="X32" s="182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1824">
        <v>8</v>
      </c>
      <c r="F33" s="1825" t="s">
        <v>682</v>
      </c>
      <c r="G33" s="1825" t="s">
        <v>770</v>
      </c>
      <c r="H33" s="1833">
        <v>27.33</v>
      </c>
      <c r="I33" s="1825">
        <v>4</v>
      </c>
      <c r="J33" s="1825">
        <v>1</v>
      </c>
      <c r="K33" s="1825">
        <v>0</v>
      </c>
      <c r="L33" s="1825">
        <v>1</v>
      </c>
      <c r="M33" s="1825">
        <v>1</v>
      </c>
      <c r="N33" s="1825">
        <v>0</v>
      </c>
      <c r="O33" s="1825">
        <v>74</v>
      </c>
      <c r="P33" s="1825">
        <v>32</v>
      </c>
      <c r="Q33" s="1825">
        <v>88</v>
      </c>
      <c r="R33" s="1825">
        <v>0</v>
      </c>
      <c r="S33" s="1825">
        <v>0</v>
      </c>
      <c r="T33" s="1825">
        <v>18</v>
      </c>
      <c r="U33" s="1825">
        <v>19</v>
      </c>
      <c r="V33" s="1825">
        <v>18</v>
      </c>
      <c r="W33" s="1825">
        <v>0</v>
      </c>
      <c r="X33" s="1827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824">
        <v>9</v>
      </c>
      <c r="F34" s="1825" t="s">
        <v>1</v>
      </c>
      <c r="G34" s="1825"/>
      <c r="H34" s="1833"/>
      <c r="I34" s="1825">
        <v>0</v>
      </c>
      <c r="J34" s="1825">
        <v>0</v>
      </c>
      <c r="K34" s="1825">
        <v>0</v>
      </c>
      <c r="L34" s="1825">
        <v>0</v>
      </c>
      <c r="M34" s="1825">
        <v>0</v>
      </c>
      <c r="N34" s="1825">
        <v>0</v>
      </c>
      <c r="O34" s="1825">
        <v>0</v>
      </c>
      <c r="P34" s="1825">
        <v>0</v>
      </c>
      <c r="Q34" s="1825">
        <v>0</v>
      </c>
      <c r="R34" s="1825">
        <v>0</v>
      </c>
      <c r="S34" s="1825">
        <v>0</v>
      </c>
      <c r="T34" s="1825">
        <v>0</v>
      </c>
      <c r="U34" s="1825">
        <v>0</v>
      </c>
      <c r="V34" s="1825">
        <v>0</v>
      </c>
      <c r="W34" s="1825">
        <v>0</v>
      </c>
      <c r="X34" s="18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828">
        <v>10</v>
      </c>
      <c r="F35" s="1829" t="s">
        <v>1</v>
      </c>
      <c r="G35" s="1829"/>
      <c r="H35" s="1834"/>
      <c r="I35" s="1829">
        <v>0</v>
      </c>
      <c r="J35" s="1829">
        <v>0</v>
      </c>
      <c r="K35" s="1829">
        <v>0</v>
      </c>
      <c r="L35" s="1829">
        <v>0</v>
      </c>
      <c r="M35" s="1829">
        <v>0</v>
      </c>
      <c r="N35" s="1829">
        <v>0</v>
      </c>
      <c r="O35" s="1829">
        <v>0</v>
      </c>
      <c r="P35" s="1829">
        <v>0</v>
      </c>
      <c r="Q35" s="1829">
        <v>0</v>
      </c>
      <c r="R35" s="1829">
        <v>0</v>
      </c>
      <c r="S35" s="1829">
        <v>0</v>
      </c>
      <c r="T35" s="1829">
        <v>0</v>
      </c>
      <c r="U35" s="1829">
        <v>0</v>
      </c>
      <c r="V35" s="1829">
        <v>0</v>
      </c>
      <c r="W35" s="1829">
        <v>0</v>
      </c>
      <c r="X35" s="18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 t="s">
        <v>749</v>
      </c>
      <c r="F40" s="351" t="s">
        <v>750</v>
      </c>
      <c r="G40" s="351" t="s">
        <v>751</v>
      </c>
      <c r="H40" s="351" t="s">
        <v>752</v>
      </c>
      <c r="I40" s="351" t="s">
        <v>753</v>
      </c>
      <c r="J40" s="351" t="s">
        <v>754</v>
      </c>
      <c r="K40" s="351" t="s">
        <v>755</v>
      </c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360">
        <v>3</v>
      </c>
      <c r="F41" s="361">
        <v>5</v>
      </c>
      <c r="G41" s="354">
        <v>6</v>
      </c>
      <c r="H41" s="354">
        <v>6</v>
      </c>
      <c r="I41" s="355">
        <v>17</v>
      </c>
      <c r="J41" s="355">
        <v>15</v>
      </c>
      <c r="K41" s="354">
        <v>56</v>
      </c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0</v>
      </c>
    </row>
    <row r="42" spans="2:28" x14ac:dyDescent="0.25">
      <c r="E42" s="353" t="s">
        <v>581</v>
      </c>
      <c r="F42" s="354" t="s">
        <v>63</v>
      </c>
      <c r="G42" s="354" t="s">
        <v>756</v>
      </c>
      <c r="H42" s="354" t="s">
        <v>757</v>
      </c>
      <c r="I42" s="355" t="s">
        <v>66</v>
      </c>
      <c r="J42" s="355" t="s">
        <v>67</v>
      </c>
      <c r="K42" s="354" t="s">
        <v>68</v>
      </c>
      <c r="L42" s="354" t="s">
        <v>69</v>
      </c>
      <c r="M42" s="354" t="s">
        <v>22</v>
      </c>
      <c r="N42" s="354" t="s">
        <v>758</v>
      </c>
      <c r="O42" s="354" t="s">
        <v>759</v>
      </c>
      <c r="P42" s="354" t="s">
        <v>760</v>
      </c>
      <c r="Q42" s="354" t="s">
        <v>761</v>
      </c>
      <c r="R42" s="354" t="s">
        <v>762</v>
      </c>
      <c r="S42" s="354" t="s">
        <v>763</v>
      </c>
      <c r="T42" s="354" t="s">
        <v>764</v>
      </c>
      <c r="U42" s="354" t="s">
        <v>765</v>
      </c>
      <c r="V42" s="354" t="s">
        <v>766</v>
      </c>
      <c r="W42" s="354" t="s">
        <v>767</v>
      </c>
      <c r="X42" s="356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353">
        <v>1</v>
      </c>
      <c r="F43" s="354" t="s">
        <v>633</v>
      </c>
      <c r="G43" s="354" t="s">
        <v>770</v>
      </c>
      <c r="H43" s="362">
        <v>22.1</v>
      </c>
      <c r="I43" s="354">
        <v>3</v>
      </c>
      <c r="J43" s="354">
        <v>2</v>
      </c>
      <c r="K43" s="354">
        <v>0</v>
      </c>
      <c r="L43" s="354">
        <v>2</v>
      </c>
      <c r="M43" s="354">
        <v>1</v>
      </c>
      <c r="N43" s="354">
        <v>4</v>
      </c>
      <c r="O43" s="354">
        <v>36</v>
      </c>
      <c r="P43" s="354">
        <v>76</v>
      </c>
      <c r="Q43" s="354">
        <v>2</v>
      </c>
      <c r="R43" s="354">
        <v>0</v>
      </c>
      <c r="S43" s="354">
        <v>0</v>
      </c>
      <c r="T43" s="354">
        <v>23</v>
      </c>
      <c r="U43" s="354">
        <v>14</v>
      </c>
      <c r="V43" s="354">
        <v>31</v>
      </c>
      <c r="W43" s="354">
        <v>0</v>
      </c>
      <c r="X43" s="356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353">
        <v>2</v>
      </c>
      <c r="F44" s="354" t="s">
        <v>792</v>
      </c>
      <c r="G44" s="354" t="s">
        <v>770</v>
      </c>
      <c r="H44" s="362">
        <v>24.64</v>
      </c>
      <c r="I44" s="354">
        <v>3</v>
      </c>
      <c r="J44" s="354">
        <v>2</v>
      </c>
      <c r="K44" s="354">
        <v>0</v>
      </c>
      <c r="L44" s="354">
        <v>1</v>
      </c>
      <c r="M44" s="354">
        <v>1</v>
      </c>
      <c r="N44" s="354">
        <v>0</v>
      </c>
      <c r="O44" s="354">
        <v>38</v>
      </c>
      <c r="P44" s="354">
        <v>16</v>
      </c>
      <c r="Q44" s="354">
        <v>20</v>
      </c>
      <c r="R44" s="354">
        <v>0</v>
      </c>
      <c r="S44" s="354">
        <v>0</v>
      </c>
      <c r="T44" s="354">
        <v>16</v>
      </c>
      <c r="U44" s="354">
        <v>24</v>
      </c>
      <c r="V44" s="354">
        <v>21</v>
      </c>
      <c r="W44" s="354">
        <v>0</v>
      </c>
      <c r="X44" s="356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353">
        <v>3</v>
      </c>
      <c r="F45" s="354" t="s">
        <v>585</v>
      </c>
      <c r="G45" s="354" t="s">
        <v>769</v>
      </c>
      <c r="H45" s="362">
        <v>21.25</v>
      </c>
      <c r="I45" s="354">
        <v>5</v>
      </c>
      <c r="J45" s="354">
        <v>1</v>
      </c>
      <c r="K45" s="354">
        <v>0</v>
      </c>
      <c r="L45" s="354">
        <v>0</v>
      </c>
      <c r="M45" s="354">
        <v>1</v>
      </c>
      <c r="N45" s="354">
        <v>0</v>
      </c>
      <c r="O45" s="354">
        <v>2</v>
      </c>
      <c r="P45" s="354">
        <v>40</v>
      </c>
      <c r="Q45" s="354">
        <v>0</v>
      </c>
      <c r="R45" s="354">
        <v>0</v>
      </c>
      <c r="S45" s="354">
        <v>0</v>
      </c>
      <c r="T45" s="354">
        <v>23</v>
      </c>
      <c r="U45" s="354">
        <v>22</v>
      </c>
      <c r="V45" s="354">
        <v>0</v>
      </c>
      <c r="W45" s="354">
        <v>0</v>
      </c>
      <c r="X45" s="356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353">
        <v>4</v>
      </c>
      <c r="F46" s="354" t="s">
        <v>822</v>
      </c>
      <c r="G46" s="354" t="s">
        <v>769</v>
      </c>
      <c r="H46" s="362">
        <v>17.55</v>
      </c>
      <c r="I46" s="354">
        <v>1</v>
      </c>
      <c r="J46" s="354">
        <v>0</v>
      </c>
      <c r="K46" s="354">
        <v>0</v>
      </c>
      <c r="L46" s="354">
        <v>0</v>
      </c>
      <c r="M46" s="354">
        <v>1</v>
      </c>
      <c r="N46" s="354">
        <v>0</v>
      </c>
      <c r="O46" s="354">
        <v>0</v>
      </c>
      <c r="P46" s="354">
        <v>0</v>
      </c>
      <c r="Q46" s="354">
        <v>0</v>
      </c>
      <c r="R46" s="354">
        <v>0</v>
      </c>
      <c r="S46" s="354">
        <v>0</v>
      </c>
      <c r="T46" s="354">
        <v>0</v>
      </c>
      <c r="U46" s="354">
        <v>0</v>
      </c>
      <c r="V46" s="354">
        <v>0</v>
      </c>
      <c r="W46" s="354">
        <v>0</v>
      </c>
      <c r="X46" s="356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353">
        <v>5</v>
      </c>
      <c r="F47" s="354" t="s">
        <v>812</v>
      </c>
      <c r="G47" s="354" t="s">
        <v>769</v>
      </c>
      <c r="H47" s="362">
        <v>16.3</v>
      </c>
      <c r="I47" s="354">
        <v>3</v>
      </c>
      <c r="J47" s="354">
        <v>0</v>
      </c>
      <c r="K47" s="354">
        <v>0</v>
      </c>
      <c r="L47" s="354">
        <v>1</v>
      </c>
      <c r="M47" s="354">
        <v>1</v>
      </c>
      <c r="N47" s="354">
        <v>32</v>
      </c>
      <c r="O47" s="354">
        <v>0</v>
      </c>
      <c r="P47" s="354">
        <v>0</v>
      </c>
      <c r="Q47" s="354">
        <v>36</v>
      </c>
      <c r="R47" s="354">
        <v>0</v>
      </c>
      <c r="S47" s="354">
        <v>0</v>
      </c>
      <c r="T47" s="354">
        <v>0</v>
      </c>
      <c r="U47" s="354">
        <v>0</v>
      </c>
      <c r="V47" s="354">
        <v>29</v>
      </c>
      <c r="W47" s="354">
        <v>0</v>
      </c>
      <c r="X47" s="356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353">
        <v>6</v>
      </c>
      <c r="F48" s="354" t="s">
        <v>583</v>
      </c>
      <c r="G48" s="354" t="s">
        <v>769</v>
      </c>
      <c r="H48" s="362">
        <v>20.68</v>
      </c>
      <c r="I48" s="354">
        <v>3</v>
      </c>
      <c r="J48" s="354">
        <v>1</v>
      </c>
      <c r="K48" s="354">
        <v>0</v>
      </c>
      <c r="L48" s="354">
        <v>0</v>
      </c>
      <c r="M48" s="354">
        <v>1</v>
      </c>
      <c r="N48" s="354">
        <v>0</v>
      </c>
      <c r="O48" s="354">
        <v>0</v>
      </c>
      <c r="P48" s="354">
        <v>0</v>
      </c>
      <c r="Q48" s="354">
        <v>0</v>
      </c>
      <c r="R48" s="354">
        <v>0</v>
      </c>
      <c r="S48" s="354">
        <v>0</v>
      </c>
      <c r="T48" s="354">
        <v>0</v>
      </c>
      <c r="U48" s="354">
        <v>0</v>
      </c>
      <c r="V48" s="354">
        <v>0</v>
      </c>
      <c r="W48" s="354">
        <v>0</v>
      </c>
      <c r="X48" s="356">
        <v>0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353">
        <v>7</v>
      </c>
      <c r="F49" s="354" t="s">
        <v>794</v>
      </c>
      <c r="G49" s="354" t="s">
        <v>770</v>
      </c>
      <c r="H49" s="362">
        <v>25.91</v>
      </c>
      <c r="I49" s="354">
        <v>3</v>
      </c>
      <c r="J49" s="354">
        <v>2</v>
      </c>
      <c r="K49" s="354">
        <v>1</v>
      </c>
      <c r="L49" s="354">
        <v>1</v>
      </c>
      <c r="M49" s="354">
        <v>1</v>
      </c>
      <c r="N49" s="354">
        <v>0</v>
      </c>
      <c r="O49" s="354">
        <v>71</v>
      </c>
      <c r="P49" s="354">
        <v>18</v>
      </c>
      <c r="Q49" s="354">
        <v>40</v>
      </c>
      <c r="R49" s="354">
        <v>0</v>
      </c>
      <c r="S49" s="354">
        <v>0</v>
      </c>
      <c r="T49" s="354">
        <v>17</v>
      </c>
      <c r="U49" s="354">
        <v>28</v>
      </c>
      <c r="V49" s="354">
        <v>13</v>
      </c>
      <c r="W49" s="354">
        <v>0</v>
      </c>
      <c r="X49" s="356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353">
        <v>8</v>
      </c>
      <c r="F50" s="354" t="s">
        <v>584</v>
      </c>
      <c r="G50" s="354" t="s">
        <v>770</v>
      </c>
      <c r="H50" s="362">
        <v>26.19</v>
      </c>
      <c r="I50" s="354">
        <v>6</v>
      </c>
      <c r="J50" s="354">
        <v>2</v>
      </c>
      <c r="K50" s="354">
        <v>2</v>
      </c>
      <c r="L50" s="354">
        <v>1</v>
      </c>
      <c r="M50" s="354">
        <v>1</v>
      </c>
      <c r="N50" s="354">
        <v>0</v>
      </c>
      <c r="O50" s="354">
        <v>93</v>
      </c>
      <c r="P50" s="354">
        <v>0</v>
      </c>
      <c r="Q50" s="354">
        <v>20</v>
      </c>
      <c r="R50" s="354">
        <v>4</v>
      </c>
      <c r="S50" s="354">
        <v>0</v>
      </c>
      <c r="T50" s="354">
        <v>18</v>
      </c>
      <c r="U50" s="354">
        <v>0</v>
      </c>
      <c r="V50" s="354">
        <v>17</v>
      </c>
      <c r="W50" s="354">
        <v>22</v>
      </c>
      <c r="X50" s="356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353">
        <v>9</v>
      </c>
      <c r="F51" s="354" t="s">
        <v>1</v>
      </c>
      <c r="G51" s="354"/>
      <c r="H51" s="362"/>
      <c r="I51" s="354">
        <v>0</v>
      </c>
      <c r="J51" s="354">
        <v>0</v>
      </c>
      <c r="K51" s="354">
        <v>0</v>
      </c>
      <c r="L51" s="354">
        <v>0</v>
      </c>
      <c r="M51" s="354">
        <v>0</v>
      </c>
      <c r="N51" s="354">
        <v>0</v>
      </c>
      <c r="O51" s="354">
        <v>0</v>
      </c>
      <c r="P51" s="354">
        <v>0</v>
      </c>
      <c r="Q51" s="354">
        <v>0</v>
      </c>
      <c r="R51" s="354">
        <v>0</v>
      </c>
      <c r="S51" s="354">
        <v>0</v>
      </c>
      <c r="T51" s="354">
        <v>0</v>
      </c>
      <c r="U51" s="354">
        <v>0</v>
      </c>
      <c r="V51" s="354">
        <v>0</v>
      </c>
      <c r="W51" s="354">
        <v>0</v>
      </c>
      <c r="X51" s="356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357">
        <v>10</v>
      </c>
      <c r="F52" s="358" t="s">
        <v>1</v>
      </c>
      <c r="G52" s="358"/>
      <c r="H52" s="363"/>
      <c r="I52" s="358">
        <v>0</v>
      </c>
      <c r="J52" s="358">
        <v>0</v>
      </c>
      <c r="K52" s="358">
        <v>0</v>
      </c>
      <c r="L52" s="358">
        <v>0</v>
      </c>
      <c r="M52" s="358">
        <v>0</v>
      </c>
      <c r="N52" s="358">
        <v>0</v>
      </c>
      <c r="O52" s="358">
        <v>0</v>
      </c>
      <c r="P52" s="358">
        <v>0</v>
      </c>
      <c r="Q52" s="358">
        <v>0</v>
      </c>
      <c r="R52" s="358">
        <v>0</v>
      </c>
      <c r="S52" s="358">
        <v>0</v>
      </c>
      <c r="T52" s="358">
        <v>0</v>
      </c>
      <c r="U52" s="358">
        <v>0</v>
      </c>
      <c r="V52" s="358">
        <v>0</v>
      </c>
      <c r="W52" s="358">
        <v>0</v>
      </c>
      <c r="X52" s="359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793" t="s">
        <v>749</v>
      </c>
      <c r="F57" s="1794" t="s">
        <v>750</v>
      </c>
      <c r="G57" s="1794" t="s">
        <v>751</v>
      </c>
      <c r="H57" s="1794" t="s">
        <v>752</v>
      </c>
      <c r="I57" s="1794" t="s">
        <v>753</v>
      </c>
      <c r="J57" s="1794" t="s">
        <v>754</v>
      </c>
      <c r="K57" s="1794" t="s">
        <v>755</v>
      </c>
      <c r="L57" s="1794"/>
      <c r="M57" s="1794"/>
      <c r="N57" s="1794"/>
      <c r="O57" s="1794"/>
      <c r="P57" s="1794"/>
      <c r="Q57" s="1794"/>
      <c r="R57" s="1794"/>
      <c r="S57" s="1794"/>
      <c r="T57" s="1794"/>
      <c r="U57" s="1794"/>
      <c r="V57" s="1794"/>
      <c r="W57" s="1794"/>
      <c r="X57" s="179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803">
        <v>4</v>
      </c>
      <c r="F58" s="1804">
        <v>6</v>
      </c>
      <c r="G58" s="1797">
        <v>4</v>
      </c>
      <c r="H58" s="1797">
        <v>8</v>
      </c>
      <c r="I58" s="1798">
        <v>15</v>
      </c>
      <c r="J58" s="1798">
        <v>22</v>
      </c>
      <c r="K58" s="1797">
        <v>64</v>
      </c>
      <c r="L58" s="1797"/>
      <c r="M58" s="1797"/>
      <c r="N58" s="1797"/>
      <c r="O58" s="1797"/>
      <c r="P58" s="1797"/>
      <c r="Q58" s="1797"/>
      <c r="R58" s="1797"/>
      <c r="S58" s="1797"/>
      <c r="T58" s="1797"/>
      <c r="U58" s="1797"/>
      <c r="V58" s="1797"/>
      <c r="W58" s="1797"/>
      <c r="X58" s="1799"/>
      <c r="AA58" s="256">
        <f>IF(E58=D55,0,1)</f>
        <v>0</v>
      </c>
    </row>
    <row r="59" spans="2:28" x14ac:dyDescent="0.25">
      <c r="E59" s="1796" t="s">
        <v>581</v>
      </c>
      <c r="F59" s="1797" t="s">
        <v>63</v>
      </c>
      <c r="G59" s="1797" t="s">
        <v>756</v>
      </c>
      <c r="H59" s="1797" t="s">
        <v>757</v>
      </c>
      <c r="I59" s="1798" t="s">
        <v>66</v>
      </c>
      <c r="J59" s="1798" t="s">
        <v>67</v>
      </c>
      <c r="K59" s="1797" t="s">
        <v>68</v>
      </c>
      <c r="L59" s="1797" t="s">
        <v>69</v>
      </c>
      <c r="M59" s="1797" t="s">
        <v>22</v>
      </c>
      <c r="N59" s="1797" t="s">
        <v>758</v>
      </c>
      <c r="O59" s="1797" t="s">
        <v>759</v>
      </c>
      <c r="P59" s="1797" t="s">
        <v>760</v>
      </c>
      <c r="Q59" s="1797" t="s">
        <v>761</v>
      </c>
      <c r="R59" s="1797" t="s">
        <v>762</v>
      </c>
      <c r="S59" s="1797" t="s">
        <v>763</v>
      </c>
      <c r="T59" s="1797" t="s">
        <v>764</v>
      </c>
      <c r="U59" s="1797" t="s">
        <v>765</v>
      </c>
      <c r="V59" s="1797" t="s">
        <v>766</v>
      </c>
      <c r="W59" s="1797" t="s">
        <v>767</v>
      </c>
      <c r="X59" s="1799" t="s">
        <v>768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1796">
        <v>1</v>
      </c>
      <c r="F60" s="1797" t="s">
        <v>798</v>
      </c>
      <c r="G60" s="1797" t="s">
        <v>770</v>
      </c>
      <c r="H60" s="1805">
        <v>22.78</v>
      </c>
      <c r="I60" s="1797">
        <v>3</v>
      </c>
      <c r="J60" s="1797">
        <v>2</v>
      </c>
      <c r="K60" s="1797">
        <v>0</v>
      </c>
      <c r="L60" s="1797">
        <v>1</v>
      </c>
      <c r="M60" s="1797">
        <v>1</v>
      </c>
      <c r="N60" s="1797">
        <v>0</v>
      </c>
      <c r="O60" s="1797">
        <v>0</v>
      </c>
      <c r="P60" s="1797">
        <v>20</v>
      </c>
      <c r="Q60" s="1797">
        <v>0</v>
      </c>
      <c r="R60" s="1797">
        <v>20</v>
      </c>
      <c r="S60" s="1797">
        <v>108</v>
      </c>
      <c r="T60" s="1797">
        <v>0</v>
      </c>
      <c r="U60" s="1797">
        <v>25</v>
      </c>
      <c r="V60" s="1797">
        <v>0</v>
      </c>
      <c r="W60" s="1797">
        <v>19</v>
      </c>
      <c r="X60" s="1799">
        <v>21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89</v>
      </c>
      <c r="C61" s="256">
        <f t="shared" ref="C61:C67" ca="1" si="21">Y61</f>
        <v>89</v>
      </c>
      <c r="E61" s="1796">
        <v>2</v>
      </c>
      <c r="F61" s="1797" t="s">
        <v>841</v>
      </c>
      <c r="G61" s="1797" t="s">
        <v>770</v>
      </c>
      <c r="H61" s="1805">
        <v>28.36</v>
      </c>
      <c r="I61" s="1797">
        <v>3</v>
      </c>
      <c r="J61" s="1797">
        <v>3</v>
      </c>
      <c r="K61" s="1797">
        <v>0</v>
      </c>
      <c r="L61" s="1797">
        <v>2</v>
      </c>
      <c r="M61" s="1797">
        <v>1</v>
      </c>
      <c r="N61" s="1797">
        <v>52</v>
      </c>
      <c r="O61" s="1797">
        <v>32</v>
      </c>
      <c r="P61" s="1797">
        <v>40</v>
      </c>
      <c r="Q61" s="1797">
        <v>32</v>
      </c>
      <c r="R61" s="1797">
        <v>0</v>
      </c>
      <c r="S61" s="1797">
        <v>0</v>
      </c>
      <c r="T61" s="1797">
        <v>16</v>
      </c>
      <c r="U61" s="1797">
        <v>19</v>
      </c>
      <c r="V61" s="1797">
        <v>18</v>
      </c>
      <c r="W61" s="1797">
        <v>0</v>
      </c>
      <c r="X61" s="1799">
        <v>0</v>
      </c>
      <c r="Y61" s="256">
        <f t="shared" ca="1" si="19"/>
        <v>89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96">
        <v>3</v>
      </c>
      <c r="F62" s="1797" t="s">
        <v>730</v>
      </c>
      <c r="G62" s="1797" t="s">
        <v>769</v>
      </c>
      <c r="H62" s="1805">
        <v>18.88</v>
      </c>
      <c r="I62" s="1797">
        <v>4</v>
      </c>
      <c r="J62" s="1797">
        <v>0</v>
      </c>
      <c r="K62" s="1797">
        <v>0</v>
      </c>
      <c r="L62" s="1797">
        <v>0</v>
      </c>
      <c r="M62" s="1797">
        <v>1</v>
      </c>
      <c r="N62" s="1797">
        <v>0</v>
      </c>
      <c r="O62" s="1797">
        <v>0</v>
      </c>
      <c r="P62" s="1797">
        <v>0</v>
      </c>
      <c r="Q62" s="1797">
        <v>0</v>
      </c>
      <c r="R62" s="1797">
        <v>0</v>
      </c>
      <c r="S62" s="1797">
        <v>0</v>
      </c>
      <c r="T62" s="1797">
        <v>0</v>
      </c>
      <c r="U62" s="1797">
        <v>0</v>
      </c>
      <c r="V62" s="1797">
        <v>0</v>
      </c>
      <c r="W62" s="1797">
        <v>0</v>
      </c>
      <c r="X62" s="179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1796">
        <v>4</v>
      </c>
      <c r="F63" s="1797" t="s">
        <v>692</v>
      </c>
      <c r="G63" s="1797" t="s">
        <v>769</v>
      </c>
      <c r="H63" s="1805">
        <v>23.18</v>
      </c>
      <c r="I63" s="1797">
        <v>6</v>
      </c>
      <c r="J63" s="1797">
        <v>0</v>
      </c>
      <c r="K63" s="1797">
        <v>0</v>
      </c>
      <c r="L63" s="1797">
        <v>0</v>
      </c>
      <c r="M63" s="1797">
        <v>1</v>
      </c>
      <c r="N63" s="1797">
        <v>0</v>
      </c>
      <c r="O63" s="1797">
        <v>0</v>
      </c>
      <c r="P63" s="1797">
        <v>0</v>
      </c>
      <c r="Q63" s="1797">
        <v>0</v>
      </c>
      <c r="R63" s="1797">
        <v>0</v>
      </c>
      <c r="S63" s="1797">
        <v>0</v>
      </c>
      <c r="T63" s="1797">
        <v>0</v>
      </c>
      <c r="U63" s="1797">
        <v>0</v>
      </c>
      <c r="V63" s="1797">
        <v>0</v>
      </c>
      <c r="W63" s="1797">
        <v>0</v>
      </c>
      <c r="X63" s="1799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1796">
        <v>5</v>
      </c>
      <c r="F64" s="1797" t="s">
        <v>797</v>
      </c>
      <c r="G64" s="1797" t="s">
        <v>769</v>
      </c>
      <c r="H64" s="1805">
        <v>22.4</v>
      </c>
      <c r="I64" s="1797">
        <v>4</v>
      </c>
      <c r="J64" s="1797">
        <v>2</v>
      </c>
      <c r="K64" s="1797">
        <v>0</v>
      </c>
      <c r="L64" s="1797">
        <v>0</v>
      </c>
      <c r="M64" s="1797">
        <v>1</v>
      </c>
      <c r="N64" s="1797">
        <v>0</v>
      </c>
      <c r="O64" s="1797">
        <v>0</v>
      </c>
      <c r="P64" s="1797">
        <v>63</v>
      </c>
      <c r="Q64" s="1797">
        <v>0</v>
      </c>
      <c r="R64" s="1797">
        <v>40</v>
      </c>
      <c r="S64" s="1797">
        <v>0</v>
      </c>
      <c r="T64" s="1797">
        <v>0</v>
      </c>
      <c r="U64" s="1797">
        <v>24</v>
      </c>
      <c r="V64" s="1797">
        <v>0</v>
      </c>
      <c r="W64" s="1797">
        <v>20</v>
      </c>
      <c r="X64" s="179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796">
        <v>6</v>
      </c>
      <c r="F65" s="1797" t="s">
        <v>592</v>
      </c>
      <c r="G65" s="1797" t="s">
        <v>769</v>
      </c>
      <c r="H65" s="1805">
        <v>26.52</v>
      </c>
      <c r="I65" s="1797">
        <v>6</v>
      </c>
      <c r="J65" s="1797">
        <v>3</v>
      </c>
      <c r="K65" s="1797">
        <v>0</v>
      </c>
      <c r="L65" s="1797">
        <v>0</v>
      </c>
      <c r="M65" s="1797">
        <v>1</v>
      </c>
      <c r="N65" s="1797">
        <v>0</v>
      </c>
      <c r="O65" s="1797">
        <v>0</v>
      </c>
      <c r="P65" s="1797">
        <v>95</v>
      </c>
      <c r="Q65" s="1797">
        <v>0</v>
      </c>
      <c r="R65" s="1797">
        <v>0</v>
      </c>
      <c r="S65" s="1797">
        <v>0</v>
      </c>
      <c r="T65" s="1797">
        <v>0</v>
      </c>
      <c r="U65" s="1797">
        <v>17</v>
      </c>
      <c r="V65" s="1797">
        <v>0</v>
      </c>
      <c r="W65" s="1797">
        <v>0</v>
      </c>
      <c r="X65" s="179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88</v>
      </c>
      <c r="C66" s="256">
        <f t="shared" ca="1" si="21"/>
        <v>88</v>
      </c>
      <c r="E66" s="1796">
        <v>7</v>
      </c>
      <c r="F66" s="1797" t="s">
        <v>830</v>
      </c>
      <c r="G66" s="1797" t="s">
        <v>769</v>
      </c>
      <c r="H66" s="1805">
        <v>21.99</v>
      </c>
      <c r="I66" s="1797">
        <v>4</v>
      </c>
      <c r="J66" s="1797">
        <v>2</v>
      </c>
      <c r="K66" s="1797">
        <v>0</v>
      </c>
      <c r="L66" s="1797">
        <v>0</v>
      </c>
      <c r="M66" s="1797">
        <v>1</v>
      </c>
      <c r="N66" s="1797">
        <v>0</v>
      </c>
      <c r="O66" s="1797">
        <v>0</v>
      </c>
      <c r="P66" s="1797">
        <v>20</v>
      </c>
      <c r="Q66" s="1797">
        <v>0</v>
      </c>
      <c r="R66" s="1797">
        <v>40</v>
      </c>
      <c r="S66" s="1797">
        <v>0</v>
      </c>
      <c r="T66" s="1797">
        <v>0</v>
      </c>
      <c r="U66" s="1797">
        <v>23</v>
      </c>
      <c r="V66" s="1797">
        <v>0</v>
      </c>
      <c r="W66" s="1797">
        <v>16</v>
      </c>
      <c r="X66" s="1799">
        <v>0</v>
      </c>
      <c r="Y66" s="256">
        <f t="shared" ca="1" si="19"/>
        <v>88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85</v>
      </c>
      <c r="C67" s="256">
        <f t="shared" ca="1" si="21"/>
        <v>85</v>
      </c>
      <c r="E67" s="1796">
        <v>8</v>
      </c>
      <c r="F67" s="1797" t="s">
        <v>801</v>
      </c>
      <c r="G67" s="1797" t="s">
        <v>770</v>
      </c>
      <c r="H67" s="1805">
        <v>26.74</v>
      </c>
      <c r="I67" s="1797">
        <v>10</v>
      </c>
      <c r="J67" s="1797">
        <v>0</v>
      </c>
      <c r="K67" s="1797">
        <v>0</v>
      </c>
      <c r="L67" s="1797">
        <v>1</v>
      </c>
      <c r="M67" s="1797">
        <v>1</v>
      </c>
      <c r="N67" s="1797">
        <v>0</v>
      </c>
      <c r="O67" s="1797">
        <v>59</v>
      </c>
      <c r="P67" s="1797">
        <v>0</v>
      </c>
      <c r="Q67" s="1797">
        <v>96</v>
      </c>
      <c r="R67" s="1797">
        <v>0</v>
      </c>
      <c r="S67" s="1797">
        <v>96</v>
      </c>
      <c r="T67" s="1797">
        <v>17</v>
      </c>
      <c r="U67" s="1797">
        <v>0</v>
      </c>
      <c r="V67" s="1797">
        <v>21</v>
      </c>
      <c r="W67" s="1797">
        <v>0</v>
      </c>
      <c r="X67" s="1799">
        <v>14</v>
      </c>
      <c r="Y67" s="256">
        <f t="shared" ca="1" si="19"/>
        <v>85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796">
        <v>9</v>
      </c>
      <c r="F68" s="1797" t="s">
        <v>1</v>
      </c>
      <c r="G68" s="1797"/>
      <c r="H68" s="1805"/>
      <c r="I68" s="1797">
        <v>0</v>
      </c>
      <c r="J68" s="1797">
        <v>0</v>
      </c>
      <c r="K68" s="1797">
        <v>0</v>
      </c>
      <c r="L68" s="1797">
        <v>0</v>
      </c>
      <c r="M68" s="1797">
        <v>0</v>
      </c>
      <c r="N68" s="1797">
        <v>0</v>
      </c>
      <c r="O68" s="1797">
        <v>0</v>
      </c>
      <c r="P68" s="1797">
        <v>0</v>
      </c>
      <c r="Q68" s="1797">
        <v>0</v>
      </c>
      <c r="R68" s="1797">
        <v>0</v>
      </c>
      <c r="S68" s="1797">
        <v>0</v>
      </c>
      <c r="T68" s="1797">
        <v>0</v>
      </c>
      <c r="U68" s="1797">
        <v>0</v>
      </c>
      <c r="V68" s="1797">
        <v>0</v>
      </c>
      <c r="W68" s="1797">
        <v>0</v>
      </c>
      <c r="X68" s="179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800">
        <v>10</v>
      </c>
      <c r="F69" s="1801" t="s">
        <v>1</v>
      </c>
      <c r="G69" s="1801"/>
      <c r="H69" s="1806"/>
      <c r="I69" s="1801">
        <v>0</v>
      </c>
      <c r="J69" s="1801">
        <v>0</v>
      </c>
      <c r="K69" s="1801">
        <v>0</v>
      </c>
      <c r="L69" s="1801">
        <v>0</v>
      </c>
      <c r="M69" s="1801">
        <v>0</v>
      </c>
      <c r="N69" s="1801">
        <v>0</v>
      </c>
      <c r="O69" s="1801">
        <v>0</v>
      </c>
      <c r="P69" s="1801">
        <v>0</v>
      </c>
      <c r="Q69" s="1801">
        <v>0</v>
      </c>
      <c r="R69" s="1801">
        <v>0</v>
      </c>
      <c r="S69" s="1801">
        <v>0</v>
      </c>
      <c r="T69" s="1801">
        <v>0</v>
      </c>
      <c r="U69" s="1801">
        <v>0</v>
      </c>
      <c r="V69" s="1801">
        <v>0</v>
      </c>
      <c r="W69" s="1801">
        <v>0</v>
      </c>
      <c r="X69" s="180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2116" t="s">
        <v>749</v>
      </c>
      <c r="F74" s="2117" t="s">
        <v>750</v>
      </c>
      <c r="G74" s="2117" t="s">
        <v>751</v>
      </c>
      <c r="H74" s="2117" t="s">
        <v>752</v>
      </c>
      <c r="I74" s="2117" t="s">
        <v>753</v>
      </c>
      <c r="J74" s="2117" t="s">
        <v>754</v>
      </c>
      <c r="K74" s="2117" t="s">
        <v>755</v>
      </c>
      <c r="L74" s="2117"/>
      <c r="M74" s="2117"/>
      <c r="N74" s="2117"/>
      <c r="O74" s="2117"/>
      <c r="P74" s="2117"/>
      <c r="Q74" s="2117"/>
      <c r="R74" s="2117"/>
      <c r="S74" s="2117"/>
      <c r="T74" s="2117"/>
      <c r="U74" s="2117"/>
      <c r="V74" s="2117"/>
      <c r="W74" s="2117"/>
      <c r="X74" s="211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126">
        <v>5</v>
      </c>
      <c r="F75" s="2127">
        <v>3</v>
      </c>
      <c r="G75" s="2120">
        <v>6</v>
      </c>
      <c r="H75" s="2120">
        <v>6</v>
      </c>
      <c r="I75" s="2121">
        <v>15</v>
      </c>
      <c r="J75" s="2121">
        <v>17</v>
      </c>
      <c r="K75" s="2120">
        <v>53</v>
      </c>
      <c r="L75" s="2120"/>
      <c r="M75" s="2120"/>
      <c r="N75" s="2120"/>
      <c r="O75" s="2120"/>
      <c r="P75" s="2120"/>
      <c r="Q75" s="2120"/>
      <c r="R75" s="2120"/>
      <c r="S75" s="2120"/>
      <c r="T75" s="2120"/>
      <c r="U75" s="2120"/>
      <c r="V75" s="2120"/>
      <c r="W75" s="2120"/>
      <c r="X75" s="2122"/>
      <c r="AA75" s="256">
        <f>IF(E75=D72,0,1)</f>
        <v>0</v>
      </c>
    </row>
    <row r="76" spans="2:28" x14ac:dyDescent="0.25">
      <c r="E76" s="2119" t="s">
        <v>581</v>
      </c>
      <c r="F76" s="2120" t="s">
        <v>63</v>
      </c>
      <c r="G76" s="2120" t="s">
        <v>756</v>
      </c>
      <c r="H76" s="2120" t="s">
        <v>757</v>
      </c>
      <c r="I76" s="2121" t="s">
        <v>66</v>
      </c>
      <c r="J76" s="2121" t="s">
        <v>67</v>
      </c>
      <c r="K76" s="2120" t="s">
        <v>68</v>
      </c>
      <c r="L76" s="2120" t="s">
        <v>69</v>
      </c>
      <c r="M76" s="2120" t="s">
        <v>22</v>
      </c>
      <c r="N76" s="2120" t="s">
        <v>758</v>
      </c>
      <c r="O76" s="2120" t="s">
        <v>759</v>
      </c>
      <c r="P76" s="2120" t="s">
        <v>760</v>
      </c>
      <c r="Q76" s="2120" t="s">
        <v>761</v>
      </c>
      <c r="R76" s="2120" t="s">
        <v>762</v>
      </c>
      <c r="S76" s="2120" t="s">
        <v>763</v>
      </c>
      <c r="T76" s="2120" t="s">
        <v>764</v>
      </c>
      <c r="U76" s="2120" t="s">
        <v>765</v>
      </c>
      <c r="V76" s="2120" t="s">
        <v>766</v>
      </c>
      <c r="W76" s="2120" t="s">
        <v>767</v>
      </c>
      <c r="X76" s="2122" t="s">
        <v>768</v>
      </c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2119">
        <v>1</v>
      </c>
      <c r="F77" s="2120" t="s">
        <v>846</v>
      </c>
      <c r="G77" s="2120" t="s">
        <v>769</v>
      </c>
      <c r="H77" s="2128">
        <v>15.29</v>
      </c>
      <c r="I77" s="2120">
        <v>2</v>
      </c>
      <c r="J77" s="2120">
        <v>0</v>
      </c>
      <c r="K77" s="2120">
        <v>0</v>
      </c>
      <c r="L77" s="2120">
        <v>0</v>
      </c>
      <c r="M77" s="2120">
        <v>1</v>
      </c>
      <c r="N77" s="2120">
        <v>0</v>
      </c>
      <c r="O77" s="2120">
        <v>0</v>
      </c>
      <c r="P77" s="2120">
        <v>0</v>
      </c>
      <c r="Q77" s="2120">
        <v>0</v>
      </c>
      <c r="R77" s="2120">
        <v>0</v>
      </c>
      <c r="S77" s="2120">
        <v>0</v>
      </c>
      <c r="T77" s="2120">
        <v>0</v>
      </c>
      <c r="U77" s="2120">
        <v>0</v>
      </c>
      <c r="V77" s="2120">
        <v>0</v>
      </c>
      <c r="W77" s="2120">
        <v>0</v>
      </c>
      <c r="X77" s="2122">
        <v>0</v>
      </c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 ca="1">IF(ISBLANK(F77),0,IF(ISNA(IF(AND(Y77&gt;0,Z77=$D$72),0,1)),1,IF(AND(Y77&gt;0,Z77=$D$72),0,1)))</f>
        <v>1</v>
      </c>
      <c r="AB77" s="256">
        <f>COUNTIF(O77:S77,"&gt;0")</f>
        <v>0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2119">
        <v>2</v>
      </c>
      <c r="F78" s="2120" t="s">
        <v>672</v>
      </c>
      <c r="G78" s="2120" t="s">
        <v>769</v>
      </c>
      <c r="H78" s="2128">
        <v>21.07</v>
      </c>
      <c r="I78" s="2120">
        <v>5</v>
      </c>
      <c r="J78" s="2120">
        <v>0</v>
      </c>
      <c r="K78" s="2120">
        <v>0</v>
      </c>
      <c r="L78" s="2120">
        <v>0</v>
      </c>
      <c r="M78" s="2120">
        <v>1</v>
      </c>
      <c r="N78" s="2120">
        <v>0</v>
      </c>
      <c r="O78" s="2120">
        <v>0</v>
      </c>
      <c r="P78" s="2120">
        <v>0</v>
      </c>
      <c r="Q78" s="2120">
        <v>0</v>
      </c>
      <c r="R78" s="2120">
        <v>0</v>
      </c>
      <c r="S78" s="2120">
        <v>0</v>
      </c>
      <c r="T78" s="2120">
        <v>0</v>
      </c>
      <c r="U78" s="2120">
        <v>0</v>
      </c>
      <c r="V78" s="2120">
        <v>0</v>
      </c>
      <c r="W78" s="2120">
        <v>0</v>
      </c>
      <c r="X78" s="2122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2119">
        <v>3</v>
      </c>
      <c r="F79" s="2120" t="s">
        <v>697</v>
      </c>
      <c r="G79" s="2120" t="s">
        <v>770</v>
      </c>
      <c r="H79" s="2128">
        <v>24.05</v>
      </c>
      <c r="I79" s="2120">
        <v>5</v>
      </c>
      <c r="J79" s="2120">
        <v>1</v>
      </c>
      <c r="K79" s="2120">
        <v>1</v>
      </c>
      <c r="L79" s="2120">
        <v>1</v>
      </c>
      <c r="M79" s="2120">
        <v>1</v>
      </c>
      <c r="N79" s="2120">
        <v>0</v>
      </c>
      <c r="O79" s="2120">
        <v>0</v>
      </c>
      <c r="P79" s="2120">
        <v>0</v>
      </c>
      <c r="Q79" s="2120">
        <v>60</v>
      </c>
      <c r="R79" s="2120">
        <v>40</v>
      </c>
      <c r="S79" s="2120">
        <v>20</v>
      </c>
      <c r="T79" s="2120">
        <v>0</v>
      </c>
      <c r="U79" s="2120">
        <v>0</v>
      </c>
      <c r="V79" s="2120">
        <v>17</v>
      </c>
      <c r="W79" s="2120">
        <v>16</v>
      </c>
      <c r="X79" s="2122">
        <v>25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2119">
        <v>4</v>
      </c>
      <c r="F80" s="2120" t="s">
        <v>701</v>
      </c>
      <c r="G80" s="2120" t="s">
        <v>770</v>
      </c>
      <c r="H80" s="2128">
        <v>23.86</v>
      </c>
      <c r="I80" s="2120">
        <v>6</v>
      </c>
      <c r="J80" s="2120">
        <v>0</v>
      </c>
      <c r="K80" s="2120">
        <v>1</v>
      </c>
      <c r="L80" s="2120">
        <v>1</v>
      </c>
      <c r="M80" s="2120">
        <v>1</v>
      </c>
      <c r="N80" s="2120">
        <v>0</v>
      </c>
      <c r="O80" s="2120">
        <v>40</v>
      </c>
      <c r="P80" s="2120">
        <v>25</v>
      </c>
      <c r="Q80" s="2120">
        <v>24</v>
      </c>
      <c r="R80" s="2120">
        <v>0</v>
      </c>
      <c r="S80" s="2120">
        <v>0</v>
      </c>
      <c r="T80" s="2120">
        <v>23</v>
      </c>
      <c r="U80" s="2120">
        <v>21</v>
      </c>
      <c r="V80" s="2120">
        <v>19</v>
      </c>
      <c r="W80" s="2120">
        <v>0</v>
      </c>
      <c r="X80" s="2122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2119">
        <v>5</v>
      </c>
      <c r="F81" s="2120" t="s">
        <v>804</v>
      </c>
      <c r="G81" s="2120" t="s">
        <v>770</v>
      </c>
      <c r="H81" s="2128">
        <v>17.96</v>
      </c>
      <c r="I81" s="2120">
        <v>8</v>
      </c>
      <c r="J81" s="2120">
        <v>1</v>
      </c>
      <c r="K81" s="2120">
        <v>0</v>
      </c>
      <c r="L81" s="2120">
        <v>2</v>
      </c>
      <c r="M81" s="2120">
        <v>1</v>
      </c>
      <c r="N81" s="2120">
        <v>20</v>
      </c>
      <c r="O81" s="2120">
        <v>40</v>
      </c>
      <c r="P81" s="2120">
        <v>4</v>
      </c>
      <c r="Q81" s="2120">
        <v>0</v>
      </c>
      <c r="R81" s="2120">
        <v>8</v>
      </c>
      <c r="S81" s="2120">
        <v>0</v>
      </c>
      <c r="T81" s="2120">
        <v>25</v>
      </c>
      <c r="U81" s="2120">
        <v>27</v>
      </c>
      <c r="V81" s="2120">
        <v>0</v>
      </c>
      <c r="W81" s="2120">
        <v>32</v>
      </c>
      <c r="X81" s="2122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2119">
        <v>6</v>
      </c>
      <c r="F82" s="2120" t="s">
        <v>711</v>
      </c>
      <c r="G82" s="2120" t="s">
        <v>770</v>
      </c>
      <c r="H82" s="2128">
        <v>22.77</v>
      </c>
      <c r="I82" s="2120">
        <v>6</v>
      </c>
      <c r="J82" s="2120">
        <v>2</v>
      </c>
      <c r="K82" s="2120">
        <v>0</v>
      </c>
      <c r="L82" s="2120">
        <v>2</v>
      </c>
      <c r="M82" s="2120">
        <v>1</v>
      </c>
      <c r="N82" s="2120">
        <v>18</v>
      </c>
      <c r="O82" s="2120">
        <v>36</v>
      </c>
      <c r="P82" s="2120">
        <v>2</v>
      </c>
      <c r="Q82" s="2120">
        <v>68</v>
      </c>
      <c r="R82" s="2120">
        <v>0</v>
      </c>
      <c r="S82" s="2120">
        <v>0</v>
      </c>
      <c r="T82" s="2120">
        <v>22</v>
      </c>
      <c r="U82" s="2120">
        <v>23</v>
      </c>
      <c r="V82" s="2120">
        <v>21</v>
      </c>
      <c r="W82" s="2120">
        <v>0</v>
      </c>
      <c r="X82" s="2122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2119">
        <v>7</v>
      </c>
      <c r="F83" s="2120" t="s">
        <v>675</v>
      </c>
      <c r="G83" s="2120" t="s">
        <v>769</v>
      </c>
      <c r="H83" s="2128">
        <v>17.600000000000001</v>
      </c>
      <c r="I83" s="2120">
        <v>0</v>
      </c>
      <c r="J83" s="2120">
        <v>1</v>
      </c>
      <c r="K83" s="2120">
        <v>0</v>
      </c>
      <c r="L83" s="2120">
        <v>0</v>
      </c>
      <c r="M83" s="2120">
        <v>1</v>
      </c>
      <c r="N83" s="2120">
        <v>0</v>
      </c>
      <c r="O83" s="2120">
        <v>0</v>
      </c>
      <c r="P83" s="2120">
        <v>0</v>
      </c>
      <c r="Q83" s="2120">
        <v>0</v>
      </c>
      <c r="R83" s="2120">
        <v>0</v>
      </c>
      <c r="S83" s="2120">
        <v>0</v>
      </c>
      <c r="T83" s="2120">
        <v>0</v>
      </c>
      <c r="U83" s="2120">
        <v>0</v>
      </c>
      <c r="V83" s="2120">
        <v>0</v>
      </c>
      <c r="W83" s="2120">
        <v>0</v>
      </c>
      <c r="X83" s="2122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2119">
        <v>8</v>
      </c>
      <c r="F84" s="2120" t="s">
        <v>674</v>
      </c>
      <c r="G84" s="2120" t="s">
        <v>769</v>
      </c>
      <c r="H84" s="2128">
        <v>22.16</v>
      </c>
      <c r="I84" s="2120">
        <v>3</v>
      </c>
      <c r="J84" s="2120">
        <v>1</v>
      </c>
      <c r="K84" s="2120">
        <v>0</v>
      </c>
      <c r="L84" s="2120">
        <v>0</v>
      </c>
      <c r="M84" s="2120">
        <v>1</v>
      </c>
      <c r="N84" s="2120">
        <v>0</v>
      </c>
      <c r="O84" s="2120">
        <v>0</v>
      </c>
      <c r="P84" s="2120">
        <v>19</v>
      </c>
      <c r="Q84" s="2120">
        <v>0</v>
      </c>
      <c r="R84" s="2120">
        <v>0</v>
      </c>
      <c r="S84" s="2120">
        <v>0</v>
      </c>
      <c r="T84" s="2120">
        <v>0</v>
      </c>
      <c r="U84" s="2120">
        <v>17</v>
      </c>
      <c r="V84" s="2120">
        <v>0</v>
      </c>
      <c r="W84" s="2120">
        <v>0</v>
      </c>
      <c r="X84" s="2122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2119">
        <v>9</v>
      </c>
      <c r="F85" s="2120" t="s">
        <v>1</v>
      </c>
      <c r="G85" s="2120"/>
      <c r="H85" s="2128"/>
      <c r="I85" s="2120">
        <v>0</v>
      </c>
      <c r="J85" s="2120">
        <v>0</v>
      </c>
      <c r="K85" s="2120">
        <v>0</v>
      </c>
      <c r="L85" s="2120">
        <v>0</v>
      </c>
      <c r="M85" s="2120">
        <v>0</v>
      </c>
      <c r="N85" s="2120">
        <v>0</v>
      </c>
      <c r="O85" s="2120">
        <v>0</v>
      </c>
      <c r="P85" s="2120">
        <v>0</v>
      </c>
      <c r="Q85" s="2120">
        <v>0</v>
      </c>
      <c r="R85" s="2120">
        <v>0</v>
      </c>
      <c r="S85" s="2120">
        <v>0</v>
      </c>
      <c r="T85" s="2120">
        <v>0</v>
      </c>
      <c r="U85" s="2120">
        <v>0</v>
      </c>
      <c r="V85" s="2120">
        <v>0</v>
      </c>
      <c r="W85" s="2120">
        <v>0</v>
      </c>
      <c r="X85" s="212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123">
        <v>10</v>
      </c>
      <c r="F86" s="2124" t="s">
        <v>1</v>
      </c>
      <c r="G86" s="2124"/>
      <c r="H86" s="2129"/>
      <c r="I86" s="2124">
        <v>0</v>
      </c>
      <c r="J86" s="2124">
        <v>0</v>
      </c>
      <c r="K86" s="2124">
        <v>0</v>
      </c>
      <c r="L86" s="2124">
        <v>0</v>
      </c>
      <c r="M86" s="2124">
        <v>0</v>
      </c>
      <c r="N86" s="2124">
        <v>0</v>
      </c>
      <c r="O86" s="2124">
        <v>0</v>
      </c>
      <c r="P86" s="2124">
        <v>0</v>
      </c>
      <c r="Q86" s="2124">
        <v>0</v>
      </c>
      <c r="R86" s="2124">
        <v>0</v>
      </c>
      <c r="S86" s="2124">
        <v>0</v>
      </c>
      <c r="T86" s="2124">
        <v>0</v>
      </c>
      <c r="U86" s="2124">
        <v>0</v>
      </c>
      <c r="V86" s="2124">
        <v>0</v>
      </c>
      <c r="W86" s="2124">
        <v>0</v>
      </c>
      <c r="X86" s="212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3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8</v>
      </c>
      <c r="H92" s="354">
        <v>4</v>
      </c>
      <c r="I92" s="355">
        <v>22</v>
      </c>
      <c r="J92" s="355">
        <v>15</v>
      </c>
      <c r="K92" s="354">
        <v>65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353">
        <v>1</v>
      </c>
      <c r="F94" s="354" t="s">
        <v>624</v>
      </c>
      <c r="G94" s="354" t="s">
        <v>769</v>
      </c>
      <c r="H94" s="362">
        <v>20.27</v>
      </c>
      <c r="I94" s="354">
        <v>0</v>
      </c>
      <c r="J94" s="354">
        <v>1</v>
      </c>
      <c r="K94" s="354">
        <v>0</v>
      </c>
      <c r="L94" s="354">
        <v>1</v>
      </c>
      <c r="M94" s="354">
        <v>1</v>
      </c>
      <c r="N94" s="354">
        <v>5</v>
      </c>
      <c r="O94" s="354">
        <v>36</v>
      </c>
      <c r="P94" s="354">
        <v>0</v>
      </c>
      <c r="Q94" s="354">
        <v>28</v>
      </c>
      <c r="R94" s="354">
        <v>0</v>
      </c>
      <c r="S94" s="354">
        <v>0</v>
      </c>
      <c r="T94" s="354">
        <v>25</v>
      </c>
      <c r="U94" s="354">
        <v>0</v>
      </c>
      <c r="V94" s="354">
        <v>19</v>
      </c>
      <c r="W94" s="354">
        <v>0</v>
      </c>
      <c r="X94" s="356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590</v>
      </c>
      <c r="G95" s="354" t="s">
        <v>769</v>
      </c>
      <c r="H95" s="362">
        <v>21.16</v>
      </c>
      <c r="I95" s="354">
        <v>3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0</v>
      </c>
      <c r="R95" s="354">
        <v>0</v>
      </c>
      <c r="S95" s="354">
        <v>0</v>
      </c>
      <c r="T95" s="354">
        <v>0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353">
        <v>3</v>
      </c>
      <c r="F96" s="354" t="s">
        <v>578</v>
      </c>
      <c r="G96" s="354" t="s">
        <v>770</v>
      </c>
      <c r="H96" s="362">
        <v>24.24</v>
      </c>
      <c r="I96" s="354">
        <v>5</v>
      </c>
      <c r="J96" s="354">
        <v>2</v>
      </c>
      <c r="K96" s="354">
        <v>0</v>
      </c>
      <c r="L96" s="354">
        <v>1</v>
      </c>
      <c r="M96" s="354">
        <v>1</v>
      </c>
      <c r="N96" s="354">
        <v>0</v>
      </c>
      <c r="O96" s="354">
        <v>8</v>
      </c>
      <c r="P96" s="354">
        <v>5</v>
      </c>
      <c r="Q96" s="354">
        <v>8</v>
      </c>
      <c r="R96" s="354">
        <v>0</v>
      </c>
      <c r="S96" s="354">
        <v>0</v>
      </c>
      <c r="T96" s="354">
        <v>20</v>
      </c>
      <c r="U96" s="354">
        <v>23</v>
      </c>
      <c r="V96" s="354">
        <v>19</v>
      </c>
      <c r="W96" s="354">
        <v>0</v>
      </c>
      <c r="X96" s="356">
        <v>0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353">
        <v>4</v>
      </c>
      <c r="F97" s="354" t="s">
        <v>579</v>
      </c>
      <c r="G97" s="354" t="s">
        <v>770</v>
      </c>
      <c r="H97" s="362">
        <v>26.84</v>
      </c>
      <c r="I97" s="354">
        <v>6</v>
      </c>
      <c r="J97" s="354">
        <v>2</v>
      </c>
      <c r="K97" s="354">
        <v>0</v>
      </c>
      <c r="L97" s="354">
        <v>2</v>
      </c>
      <c r="M97" s="354">
        <v>1</v>
      </c>
      <c r="N97" s="354">
        <v>8</v>
      </c>
      <c r="O97" s="354">
        <v>8</v>
      </c>
      <c r="P97" s="354">
        <v>60</v>
      </c>
      <c r="Q97" s="354">
        <v>57</v>
      </c>
      <c r="R97" s="354">
        <v>0</v>
      </c>
      <c r="S97" s="354">
        <v>0</v>
      </c>
      <c r="T97" s="354">
        <v>19</v>
      </c>
      <c r="U97" s="354">
        <v>20</v>
      </c>
      <c r="V97" s="354">
        <v>17</v>
      </c>
      <c r="W97" s="354">
        <v>0</v>
      </c>
      <c r="X97" s="356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659</v>
      </c>
      <c r="G98" s="354" t="s">
        <v>770</v>
      </c>
      <c r="H98" s="362">
        <v>21.73</v>
      </c>
      <c r="I98" s="354">
        <v>7</v>
      </c>
      <c r="J98" s="354">
        <v>0</v>
      </c>
      <c r="K98" s="354">
        <v>0</v>
      </c>
      <c r="L98" s="354">
        <v>1</v>
      </c>
      <c r="M98" s="354">
        <v>1</v>
      </c>
      <c r="N98" s="354">
        <v>0</v>
      </c>
      <c r="O98" s="354">
        <v>24</v>
      </c>
      <c r="P98" s="354">
        <v>0</v>
      </c>
      <c r="Q98" s="354">
        <v>20</v>
      </c>
      <c r="R98" s="354">
        <v>0</v>
      </c>
      <c r="S98" s="354">
        <v>60</v>
      </c>
      <c r="T98" s="354">
        <v>23</v>
      </c>
      <c r="U98" s="354">
        <v>0</v>
      </c>
      <c r="V98" s="354">
        <v>25</v>
      </c>
      <c r="W98" s="354">
        <v>0</v>
      </c>
      <c r="X98" s="356">
        <v>20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353">
        <v>6</v>
      </c>
      <c r="F99" s="354" t="s">
        <v>693</v>
      </c>
      <c r="G99" s="354" t="s">
        <v>770</v>
      </c>
      <c r="H99" s="362">
        <v>28.88</v>
      </c>
      <c r="I99" s="354">
        <v>4</v>
      </c>
      <c r="J99" s="354">
        <v>1</v>
      </c>
      <c r="K99" s="354">
        <v>2</v>
      </c>
      <c r="L99" s="354">
        <v>2</v>
      </c>
      <c r="M99" s="354">
        <v>1</v>
      </c>
      <c r="N99" s="354">
        <v>5</v>
      </c>
      <c r="O99" s="354">
        <v>48</v>
      </c>
      <c r="P99" s="354">
        <v>0</v>
      </c>
      <c r="Q99" s="354">
        <v>11</v>
      </c>
      <c r="R99" s="354">
        <v>99</v>
      </c>
      <c r="S99" s="354">
        <v>0</v>
      </c>
      <c r="T99" s="354">
        <v>15</v>
      </c>
      <c r="U99" s="354">
        <v>0</v>
      </c>
      <c r="V99" s="354">
        <v>17</v>
      </c>
      <c r="W99" s="354">
        <v>18</v>
      </c>
      <c r="X99" s="356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353">
        <v>7</v>
      </c>
      <c r="F100" s="354" t="s">
        <v>586</v>
      </c>
      <c r="G100" s="354" t="s">
        <v>770</v>
      </c>
      <c r="H100" s="362">
        <v>23.81</v>
      </c>
      <c r="I100" s="354">
        <v>5</v>
      </c>
      <c r="J100" s="354">
        <v>3</v>
      </c>
      <c r="K100" s="354">
        <v>0</v>
      </c>
      <c r="L100" s="354">
        <v>1</v>
      </c>
      <c r="M100" s="354">
        <v>1</v>
      </c>
      <c r="N100" s="354">
        <v>0</v>
      </c>
      <c r="O100" s="354">
        <v>50</v>
      </c>
      <c r="P100" s="354">
        <v>0</v>
      </c>
      <c r="Q100" s="354">
        <v>32</v>
      </c>
      <c r="R100" s="354">
        <v>0</v>
      </c>
      <c r="S100" s="354">
        <v>16</v>
      </c>
      <c r="T100" s="354">
        <v>17</v>
      </c>
      <c r="U100" s="354">
        <v>0</v>
      </c>
      <c r="V100" s="354">
        <v>23</v>
      </c>
      <c r="W100" s="354">
        <v>0</v>
      </c>
      <c r="X100" s="356">
        <v>19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353">
        <v>8</v>
      </c>
      <c r="F101" s="354" t="s">
        <v>587</v>
      </c>
      <c r="G101" s="354" t="s">
        <v>769</v>
      </c>
      <c r="H101" s="362">
        <v>22.87</v>
      </c>
      <c r="I101" s="354">
        <v>4</v>
      </c>
      <c r="J101" s="354">
        <v>2</v>
      </c>
      <c r="K101" s="354">
        <v>1</v>
      </c>
      <c r="L101" s="354">
        <v>0</v>
      </c>
      <c r="M101" s="354">
        <v>1</v>
      </c>
      <c r="N101" s="354">
        <v>0</v>
      </c>
      <c r="O101" s="354">
        <v>0</v>
      </c>
      <c r="P101" s="354">
        <v>113</v>
      </c>
      <c r="Q101" s="354">
        <v>0</v>
      </c>
      <c r="R101" s="354">
        <v>5</v>
      </c>
      <c r="S101" s="354">
        <v>0</v>
      </c>
      <c r="T101" s="354">
        <v>0</v>
      </c>
      <c r="U101" s="354">
        <v>21</v>
      </c>
      <c r="V101" s="354">
        <v>0</v>
      </c>
      <c r="W101" s="354">
        <v>23</v>
      </c>
      <c r="X101" s="356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779" t="s">
        <v>749</v>
      </c>
      <c r="F108" s="1780" t="s">
        <v>750</v>
      </c>
      <c r="G108" s="1780" t="s">
        <v>751</v>
      </c>
      <c r="H108" s="1780" t="s">
        <v>752</v>
      </c>
      <c r="I108" s="1780" t="s">
        <v>753</v>
      </c>
      <c r="J108" s="1780" t="s">
        <v>754</v>
      </c>
      <c r="K108" s="1780" t="s">
        <v>755</v>
      </c>
      <c r="L108" s="1780"/>
      <c r="M108" s="1780"/>
      <c r="N108" s="1780"/>
      <c r="O108" s="1780"/>
      <c r="P108" s="1780"/>
      <c r="Q108" s="1780"/>
      <c r="R108" s="1780"/>
      <c r="S108" s="1780"/>
      <c r="T108" s="1780"/>
      <c r="U108" s="1780"/>
      <c r="V108" s="1780"/>
      <c r="W108" s="1780"/>
      <c r="X108" s="178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789">
        <v>7</v>
      </c>
      <c r="F109" s="1790">
        <v>8</v>
      </c>
      <c r="G109" s="1783">
        <v>2</v>
      </c>
      <c r="H109" s="1783">
        <v>10</v>
      </c>
      <c r="I109" s="1784">
        <v>7</v>
      </c>
      <c r="J109" s="1784">
        <v>25</v>
      </c>
      <c r="K109" s="1783">
        <v>52</v>
      </c>
      <c r="L109" s="1783"/>
      <c r="M109" s="1783"/>
      <c r="N109" s="1783"/>
      <c r="O109" s="1783"/>
      <c r="P109" s="1783"/>
      <c r="Q109" s="1783"/>
      <c r="R109" s="1783"/>
      <c r="S109" s="1783"/>
      <c r="T109" s="1783"/>
      <c r="U109" s="1783"/>
      <c r="V109" s="1783"/>
      <c r="W109" s="1783"/>
      <c r="X109" s="1785"/>
      <c r="AA109" s="256">
        <f>IF(E109=D106,0,1)</f>
        <v>0</v>
      </c>
    </row>
    <row r="110" spans="2:28" x14ac:dyDescent="0.25">
      <c r="E110" s="1782" t="s">
        <v>581</v>
      </c>
      <c r="F110" s="1783" t="s">
        <v>63</v>
      </c>
      <c r="G110" s="1783" t="s">
        <v>756</v>
      </c>
      <c r="H110" s="1783" t="s">
        <v>757</v>
      </c>
      <c r="I110" s="1784" t="s">
        <v>66</v>
      </c>
      <c r="J110" s="1784" t="s">
        <v>67</v>
      </c>
      <c r="K110" s="1783" t="s">
        <v>68</v>
      </c>
      <c r="L110" s="1783" t="s">
        <v>69</v>
      </c>
      <c r="M110" s="1783" t="s">
        <v>22</v>
      </c>
      <c r="N110" s="1783" t="s">
        <v>758</v>
      </c>
      <c r="O110" s="1783" t="s">
        <v>759</v>
      </c>
      <c r="P110" s="1783" t="s">
        <v>760</v>
      </c>
      <c r="Q110" s="1783" t="s">
        <v>761</v>
      </c>
      <c r="R110" s="1783" t="s">
        <v>762</v>
      </c>
      <c r="S110" s="1783" t="s">
        <v>763</v>
      </c>
      <c r="T110" s="1783" t="s">
        <v>764</v>
      </c>
      <c r="U110" s="1783" t="s">
        <v>765</v>
      </c>
      <c r="V110" s="1783" t="s">
        <v>766</v>
      </c>
      <c r="W110" s="1783" t="s">
        <v>767</v>
      </c>
      <c r="X110" s="1785" t="s">
        <v>768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1782">
        <v>1</v>
      </c>
      <c r="F111" s="1783" t="s">
        <v>666</v>
      </c>
      <c r="G111" s="1783" t="s">
        <v>769</v>
      </c>
      <c r="H111" s="1791">
        <v>23.58</v>
      </c>
      <c r="I111" s="1783">
        <v>4</v>
      </c>
      <c r="J111" s="1783">
        <v>1</v>
      </c>
      <c r="K111" s="1783">
        <v>0</v>
      </c>
      <c r="L111" s="1783">
        <v>0</v>
      </c>
      <c r="M111" s="1783">
        <v>1</v>
      </c>
      <c r="N111" s="1783">
        <v>0</v>
      </c>
      <c r="O111" s="1783">
        <v>0</v>
      </c>
      <c r="P111" s="1783">
        <v>0</v>
      </c>
      <c r="Q111" s="1783">
        <v>40</v>
      </c>
      <c r="R111" s="1783">
        <v>0</v>
      </c>
      <c r="S111" s="1783">
        <v>0</v>
      </c>
      <c r="T111" s="1783">
        <v>0</v>
      </c>
      <c r="U111" s="1783">
        <v>0</v>
      </c>
      <c r="V111" s="1783">
        <v>16</v>
      </c>
      <c r="W111" s="1783">
        <v>0</v>
      </c>
      <c r="X111" s="1785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782">
        <v>2</v>
      </c>
      <c r="F112" s="1783" t="s">
        <v>695</v>
      </c>
      <c r="G112" s="1783" t="s">
        <v>770</v>
      </c>
      <c r="H112" s="1791">
        <v>21</v>
      </c>
      <c r="I112" s="1783">
        <v>4</v>
      </c>
      <c r="J112" s="1783">
        <v>1</v>
      </c>
      <c r="K112" s="1783">
        <v>0</v>
      </c>
      <c r="L112" s="1783">
        <v>1</v>
      </c>
      <c r="M112" s="1783">
        <v>1</v>
      </c>
      <c r="N112" s="1783">
        <v>0</v>
      </c>
      <c r="O112" s="1783">
        <v>0</v>
      </c>
      <c r="P112" s="1783">
        <v>64</v>
      </c>
      <c r="Q112" s="1783">
        <v>50</v>
      </c>
      <c r="R112" s="1783">
        <v>20</v>
      </c>
      <c r="S112" s="1783">
        <v>0</v>
      </c>
      <c r="T112" s="1783">
        <v>0</v>
      </c>
      <c r="U112" s="1783">
        <v>24</v>
      </c>
      <c r="V112" s="1783">
        <v>24</v>
      </c>
      <c r="W112" s="1783">
        <v>22</v>
      </c>
      <c r="X112" s="1785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1782">
        <v>3</v>
      </c>
      <c r="F113" s="1783" t="s">
        <v>815</v>
      </c>
      <c r="G113" s="1783" t="s">
        <v>769</v>
      </c>
      <c r="H113" s="1791">
        <v>25.46</v>
      </c>
      <c r="I113" s="1783">
        <v>2</v>
      </c>
      <c r="J113" s="1783">
        <v>3</v>
      </c>
      <c r="K113" s="1783">
        <v>0</v>
      </c>
      <c r="L113" s="1783">
        <v>0</v>
      </c>
      <c r="M113" s="1783">
        <v>1</v>
      </c>
      <c r="N113" s="1783">
        <v>0</v>
      </c>
      <c r="O113" s="1783">
        <v>12</v>
      </c>
      <c r="P113" s="1783">
        <v>0</v>
      </c>
      <c r="Q113" s="1783">
        <v>0</v>
      </c>
      <c r="R113" s="1783">
        <v>0</v>
      </c>
      <c r="S113" s="1783">
        <v>0</v>
      </c>
      <c r="T113" s="1783">
        <v>23</v>
      </c>
      <c r="U113" s="1783">
        <v>0</v>
      </c>
      <c r="V113" s="1783">
        <v>0</v>
      </c>
      <c r="W113" s="1783">
        <v>0</v>
      </c>
      <c r="X113" s="1785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782">
        <v>4</v>
      </c>
      <c r="F114" s="1783" t="s">
        <v>591</v>
      </c>
      <c r="G114" s="1783" t="s">
        <v>769</v>
      </c>
      <c r="H114" s="1791">
        <v>22.61</v>
      </c>
      <c r="I114" s="1783">
        <v>5</v>
      </c>
      <c r="J114" s="1783">
        <v>0</v>
      </c>
      <c r="K114" s="1783">
        <v>0</v>
      </c>
      <c r="L114" s="1783">
        <v>0</v>
      </c>
      <c r="M114" s="1783">
        <v>1</v>
      </c>
      <c r="N114" s="1783">
        <v>0</v>
      </c>
      <c r="O114" s="1783">
        <v>0</v>
      </c>
      <c r="P114" s="1783">
        <v>0</v>
      </c>
      <c r="Q114" s="1783">
        <v>0</v>
      </c>
      <c r="R114" s="1783">
        <v>0</v>
      </c>
      <c r="S114" s="1783">
        <v>0</v>
      </c>
      <c r="T114" s="1783">
        <v>0</v>
      </c>
      <c r="U114" s="1783">
        <v>0</v>
      </c>
      <c r="V114" s="1783">
        <v>0</v>
      </c>
      <c r="W114" s="1783">
        <v>0</v>
      </c>
      <c r="X114" s="1785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782">
        <v>5</v>
      </c>
      <c r="F115" s="1783" t="s">
        <v>694</v>
      </c>
      <c r="G115" s="1783" t="s">
        <v>769</v>
      </c>
      <c r="H115" s="1791">
        <v>21.3</v>
      </c>
      <c r="I115" s="1783">
        <v>3</v>
      </c>
      <c r="J115" s="1783">
        <v>0</v>
      </c>
      <c r="K115" s="1783">
        <v>1</v>
      </c>
      <c r="L115" s="1783">
        <v>0</v>
      </c>
      <c r="M115" s="1783">
        <v>1</v>
      </c>
      <c r="N115" s="1783">
        <v>0</v>
      </c>
      <c r="O115" s="1783">
        <v>0</v>
      </c>
      <c r="P115" s="1783">
        <v>0</v>
      </c>
      <c r="Q115" s="1783">
        <v>0</v>
      </c>
      <c r="R115" s="1783">
        <v>0</v>
      </c>
      <c r="S115" s="1783">
        <v>0</v>
      </c>
      <c r="T115" s="1783">
        <v>0</v>
      </c>
      <c r="U115" s="1783">
        <v>0</v>
      </c>
      <c r="V115" s="1783">
        <v>0</v>
      </c>
      <c r="W115" s="1783">
        <v>0</v>
      </c>
      <c r="X115" s="1785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163</v>
      </c>
      <c r="C116" s="256">
        <f t="shared" ca="1" si="39"/>
        <v>163</v>
      </c>
      <c r="E116" s="1782">
        <v>6</v>
      </c>
      <c r="F116" s="1783" t="s">
        <v>837</v>
      </c>
      <c r="G116" s="1783" t="s">
        <v>769</v>
      </c>
      <c r="H116" s="1791">
        <v>18.809999999999999</v>
      </c>
      <c r="I116" s="1783">
        <v>1</v>
      </c>
      <c r="J116" s="1783">
        <v>1</v>
      </c>
      <c r="K116" s="1783">
        <v>0</v>
      </c>
      <c r="L116" s="1783">
        <v>0</v>
      </c>
      <c r="M116" s="1783">
        <v>1</v>
      </c>
      <c r="N116" s="1783">
        <v>0</v>
      </c>
      <c r="O116" s="1783">
        <v>0</v>
      </c>
      <c r="P116" s="1783">
        <v>0</v>
      </c>
      <c r="Q116" s="1783">
        <v>0</v>
      </c>
      <c r="R116" s="1783">
        <v>0</v>
      </c>
      <c r="S116" s="1783">
        <v>0</v>
      </c>
      <c r="T116" s="1783">
        <v>0</v>
      </c>
      <c r="U116" s="1783">
        <v>0</v>
      </c>
      <c r="V116" s="1783">
        <v>0</v>
      </c>
      <c r="W116" s="1783">
        <v>0</v>
      </c>
      <c r="X116" s="1785">
        <v>0</v>
      </c>
      <c r="Y116" s="256">
        <f t="shared" ca="1" si="37"/>
        <v>163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782">
        <v>7</v>
      </c>
      <c r="F117" s="1783" t="s">
        <v>595</v>
      </c>
      <c r="G117" s="1783" t="s">
        <v>769</v>
      </c>
      <c r="H117" s="1791">
        <v>27.5</v>
      </c>
      <c r="I117" s="1783">
        <v>8</v>
      </c>
      <c r="J117" s="1783">
        <v>1</v>
      </c>
      <c r="K117" s="1783">
        <v>0</v>
      </c>
      <c r="L117" s="1783">
        <v>1</v>
      </c>
      <c r="M117" s="1783">
        <v>1</v>
      </c>
      <c r="N117" s="1783">
        <v>10</v>
      </c>
      <c r="O117" s="1783">
        <v>56</v>
      </c>
      <c r="P117" s="1783">
        <v>0</v>
      </c>
      <c r="Q117" s="1783">
        <v>0</v>
      </c>
      <c r="R117" s="1783">
        <v>0</v>
      </c>
      <c r="S117" s="1783">
        <v>0</v>
      </c>
      <c r="T117" s="1783">
        <v>17</v>
      </c>
      <c r="U117" s="1783">
        <v>0</v>
      </c>
      <c r="V117" s="1783">
        <v>0</v>
      </c>
      <c r="W117" s="1783">
        <v>0</v>
      </c>
      <c r="X117" s="1785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782">
        <v>8</v>
      </c>
      <c r="F118" s="1783" t="s">
        <v>593</v>
      </c>
      <c r="G118" s="1783" t="s">
        <v>769</v>
      </c>
      <c r="H118" s="1791">
        <v>20.3</v>
      </c>
      <c r="I118" s="1783">
        <v>2</v>
      </c>
      <c r="J118" s="1783">
        <v>3</v>
      </c>
      <c r="K118" s="1783">
        <v>0</v>
      </c>
      <c r="L118" s="1783">
        <v>0</v>
      </c>
      <c r="M118" s="1783">
        <v>1</v>
      </c>
      <c r="N118" s="1783">
        <v>0</v>
      </c>
      <c r="O118" s="1783">
        <v>0</v>
      </c>
      <c r="P118" s="1783">
        <v>0</v>
      </c>
      <c r="Q118" s="1783">
        <v>0</v>
      </c>
      <c r="R118" s="1783">
        <v>0</v>
      </c>
      <c r="S118" s="1783">
        <v>0</v>
      </c>
      <c r="T118" s="1783">
        <v>0</v>
      </c>
      <c r="U118" s="1783">
        <v>0</v>
      </c>
      <c r="V118" s="1783">
        <v>0</v>
      </c>
      <c r="W118" s="1783">
        <v>0</v>
      </c>
      <c r="X118" s="1785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782">
        <v>9</v>
      </c>
      <c r="F119" s="1783" t="s">
        <v>1</v>
      </c>
      <c r="G119" s="1783"/>
      <c r="H119" s="1791"/>
      <c r="I119" s="1783">
        <v>0</v>
      </c>
      <c r="J119" s="1783">
        <v>0</v>
      </c>
      <c r="K119" s="1783">
        <v>0</v>
      </c>
      <c r="L119" s="1783">
        <v>0</v>
      </c>
      <c r="M119" s="1783">
        <v>0</v>
      </c>
      <c r="N119" s="1783">
        <v>0</v>
      </c>
      <c r="O119" s="1783">
        <v>0</v>
      </c>
      <c r="P119" s="1783">
        <v>0</v>
      </c>
      <c r="Q119" s="1783">
        <v>0</v>
      </c>
      <c r="R119" s="1783">
        <v>0</v>
      </c>
      <c r="S119" s="1783">
        <v>0</v>
      </c>
      <c r="T119" s="1783">
        <v>0</v>
      </c>
      <c r="U119" s="1783">
        <v>0</v>
      </c>
      <c r="V119" s="1783">
        <v>0</v>
      </c>
      <c r="W119" s="1783">
        <v>0</v>
      </c>
      <c r="X119" s="178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786">
        <v>10</v>
      </c>
      <c r="F120" s="1787" t="s">
        <v>1</v>
      </c>
      <c r="G120" s="1787"/>
      <c r="H120" s="1792"/>
      <c r="I120" s="1787">
        <v>0</v>
      </c>
      <c r="J120" s="1787">
        <v>0</v>
      </c>
      <c r="K120" s="1787">
        <v>0</v>
      </c>
      <c r="L120" s="1787">
        <v>0</v>
      </c>
      <c r="M120" s="1787">
        <v>0</v>
      </c>
      <c r="N120" s="1787">
        <v>0</v>
      </c>
      <c r="O120" s="1787">
        <v>0</v>
      </c>
      <c r="P120" s="1787">
        <v>0</v>
      </c>
      <c r="Q120" s="1787">
        <v>0</v>
      </c>
      <c r="R120" s="1787">
        <v>0</v>
      </c>
      <c r="S120" s="1787">
        <v>0</v>
      </c>
      <c r="T120" s="1787">
        <v>0</v>
      </c>
      <c r="U120" s="1787">
        <v>0</v>
      </c>
      <c r="V120" s="1787">
        <v>0</v>
      </c>
      <c r="W120" s="1787">
        <v>0</v>
      </c>
      <c r="X120" s="178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807" t="s">
        <v>749</v>
      </c>
      <c r="F125" s="1808" t="s">
        <v>750</v>
      </c>
      <c r="G125" s="1808" t="s">
        <v>751</v>
      </c>
      <c r="H125" s="1808" t="s">
        <v>752</v>
      </c>
      <c r="I125" s="1808" t="s">
        <v>753</v>
      </c>
      <c r="J125" s="1808" t="s">
        <v>754</v>
      </c>
      <c r="K125" s="1808" t="s">
        <v>755</v>
      </c>
      <c r="L125" s="1808"/>
      <c r="M125" s="1808"/>
      <c r="N125" s="1808"/>
      <c r="O125" s="1808"/>
      <c r="P125" s="1808"/>
      <c r="Q125" s="1808"/>
      <c r="R125" s="1808"/>
      <c r="S125" s="1808"/>
      <c r="T125" s="1808"/>
      <c r="U125" s="1808"/>
      <c r="V125" s="1808"/>
      <c r="W125" s="1808"/>
      <c r="X125" s="180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17">
        <v>8</v>
      </c>
      <c r="F126" s="1818">
        <v>7</v>
      </c>
      <c r="G126" s="1811">
        <v>10</v>
      </c>
      <c r="H126" s="1811">
        <v>2</v>
      </c>
      <c r="I126" s="1812">
        <v>25</v>
      </c>
      <c r="J126" s="1812">
        <v>7</v>
      </c>
      <c r="K126" s="1811">
        <v>83</v>
      </c>
      <c r="L126" s="1811"/>
      <c r="M126" s="1811"/>
      <c r="N126" s="1811"/>
      <c r="O126" s="1811"/>
      <c r="P126" s="1811"/>
      <c r="Q126" s="1811"/>
      <c r="R126" s="1811"/>
      <c r="S126" s="1811"/>
      <c r="T126" s="1811"/>
      <c r="U126" s="1811"/>
      <c r="V126" s="1811"/>
      <c r="W126" s="1811"/>
      <c r="X126" s="1813"/>
      <c r="AA126" s="256">
        <f>IF(E126=D123,0,1)</f>
        <v>0</v>
      </c>
    </row>
    <row r="127" spans="2:28" x14ac:dyDescent="0.25">
      <c r="E127" s="1810" t="s">
        <v>581</v>
      </c>
      <c r="F127" s="1811" t="s">
        <v>63</v>
      </c>
      <c r="G127" s="1811" t="s">
        <v>756</v>
      </c>
      <c r="H127" s="1811" t="s">
        <v>757</v>
      </c>
      <c r="I127" s="1812" t="s">
        <v>66</v>
      </c>
      <c r="J127" s="1812" t="s">
        <v>67</v>
      </c>
      <c r="K127" s="1811" t="s">
        <v>68</v>
      </c>
      <c r="L127" s="1811" t="s">
        <v>69</v>
      </c>
      <c r="M127" s="1811" t="s">
        <v>22</v>
      </c>
      <c r="N127" s="1811" t="s">
        <v>758</v>
      </c>
      <c r="O127" s="1811" t="s">
        <v>759</v>
      </c>
      <c r="P127" s="1811" t="s">
        <v>760</v>
      </c>
      <c r="Q127" s="1811" t="s">
        <v>761</v>
      </c>
      <c r="R127" s="1811" t="s">
        <v>762</v>
      </c>
      <c r="S127" s="1811" t="s">
        <v>763</v>
      </c>
      <c r="T127" s="1811" t="s">
        <v>764</v>
      </c>
      <c r="U127" s="1811" t="s">
        <v>765</v>
      </c>
      <c r="V127" s="1811" t="s">
        <v>766</v>
      </c>
      <c r="W127" s="1811" t="s">
        <v>767</v>
      </c>
      <c r="X127" s="1813" t="s">
        <v>768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810">
        <v>1</v>
      </c>
      <c r="F128" s="1811" t="s">
        <v>725</v>
      </c>
      <c r="G128" s="1811" t="s">
        <v>770</v>
      </c>
      <c r="H128" s="1819">
        <v>26.32</v>
      </c>
      <c r="I128" s="1811">
        <v>8</v>
      </c>
      <c r="J128" s="1811">
        <v>1</v>
      </c>
      <c r="K128" s="1811">
        <v>0</v>
      </c>
      <c r="L128" s="1811">
        <v>2</v>
      </c>
      <c r="M128" s="1811">
        <v>1</v>
      </c>
      <c r="N128" s="1811">
        <v>20</v>
      </c>
      <c r="O128" s="1811">
        <v>68</v>
      </c>
      <c r="P128" s="1811">
        <v>32</v>
      </c>
      <c r="Q128" s="1811">
        <v>0</v>
      </c>
      <c r="R128" s="1811">
        <v>16</v>
      </c>
      <c r="S128" s="1811">
        <v>0</v>
      </c>
      <c r="T128" s="1811">
        <v>21</v>
      </c>
      <c r="U128" s="1811">
        <v>13</v>
      </c>
      <c r="V128" s="1811">
        <v>0</v>
      </c>
      <c r="W128" s="1811">
        <v>20</v>
      </c>
      <c r="X128" s="1813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810">
        <v>2</v>
      </c>
      <c r="F129" s="1811" t="s">
        <v>718</v>
      </c>
      <c r="G129" s="1811" t="s">
        <v>769</v>
      </c>
      <c r="H129" s="1819">
        <v>20.81</v>
      </c>
      <c r="I129" s="1811">
        <v>3</v>
      </c>
      <c r="J129" s="1811">
        <v>1</v>
      </c>
      <c r="K129" s="1811">
        <v>0</v>
      </c>
      <c r="L129" s="1811">
        <v>0</v>
      </c>
      <c r="M129" s="1811">
        <v>1</v>
      </c>
      <c r="N129" s="1811">
        <v>0</v>
      </c>
      <c r="O129" s="1811">
        <v>10</v>
      </c>
      <c r="P129" s="1811">
        <v>0</v>
      </c>
      <c r="Q129" s="1811">
        <v>0</v>
      </c>
      <c r="R129" s="1811">
        <v>0</v>
      </c>
      <c r="S129" s="1811">
        <v>0</v>
      </c>
      <c r="T129" s="1811">
        <v>25</v>
      </c>
      <c r="U129" s="1811">
        <v>0</v>
      </c>
      <c r="V129" s="1811">
        <v>0</v>
      </c>
      <c r="W129" s="1811">
        <v>0</v>
      </c>
      <c r="X129" s="181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1810">
        <v>3</v>
      </c>
      <c r="F130" s="1811" t="s">
        <v>771</v>
      </c>
      <c r="G130" s="1811" t="s">
        <v>770</v>
      </c>
      <c r="H130" s="1819">
        <v>26.29</v>
      </c>
      <c r="I130" s="1811">
        <v>7</v>
      </c>
      <c r="J130" s="1811">
        <v>4</v>
      </c>
      <c r="K130" s="1811">
        <v>0</v>
      </c>
      <c r="L130" s="1811">
        <v>1</v>
      </c>
      <c r="M130" s="1811">
        <v>1</v>
      </c>
      <c r="N130" s="1811">
        <v>0</v>
      </c>
      <c r="O130" s="1811">
        <v>0</v>
      </c>
      <c r="P130" s="1811">
        <v>20</v>
      </c>
      <c r="Q130" s="1811">
        <v>84</v>
      </c>
      <c r="R130" s="1811">
        <v>52</v>
      </c>
      <c r="S130" s="1811">
        <v>0</v>
      </c>
      <c r="T130" s="1811">
        <v>0</v>
      </c>
      <c r="U130" s="1811">
        <v>19</v>
      </c>
      <c r="V130" s="1811">
        <v>21</v>
      </c>
      <c r="W130" s="1811">
        <v>14</v>
      </c>
      <c r="X130" s="1813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1810">
        <v>4</v>
      </c>
      <c r="F131" s="1811" t="s">
        <v>772</v>
      </c>
      <c r="G131" s="1811" t="s">
        <v>770</v>
      </c>
      <c r="H131" s="1819">
        <v>27.33</v>
      </c>
      <c r="I131" s="1811">
        <v>5</v>
      </c>
      <c r="J131" s="1811">
        <v>1</v>
      </c>
      <c r="K131" s="1811">
        <v>1</v>
      </c>
      <c r="L131" s="1811">
        <v>2</v>
      </c>
      <c r="M131" s="1811">
        <v>1</v>
      </c>
      <c r="N131" s="1811">
        <v>56</v>
      </c>
      <c r="O131" s="1811">
        <v>16</v>
      </c>
      <c r="P131" s="1811">
        <v>12</v>
      </c>
      <c r="Q131" s="1811">
        <v>40</v>
      </c>
      <c r="R131" s="1811">
        <v>0</v>
      </c>
      <c r="S131" s="1811">
        <v>0</v>
      </c>
      <c r="T131" s="1811">
        <v>22</v>
      </c>
      <c r="U131" s="1811">
        <v>16</v>
      </c>
      <c r="V131" s="1811">
        <v>17</v>
      </c>
      <c r="W131" s="1811">
        <v>0</v>
      </c>
      <c r="X131" s="1813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810">
        <v>5</v>
      </c>
      <c r="F132" s="1811" t="s">
        <v>596</v>
      </c>
      <c r="G132" s="1811" t="s">
        <v>770</v>
      </c>
      <c r="H132" s="1819">
        <v>26.37</v>
      </c>
      <c r="I132" s="1811">
        <v>3</v>
      </c>
      <c r="J132" s="1811">
        <v>2</v>
      </c>
      <c r="K132" s="1811">
        <v>0</v>
      </c>
      <c r="L132" s="1811">
        <v>1</v>
      </c>
      <c r="M132" s="1811">
        <v>1</v>
      </c>
      <c r="N132" s="1811">
        <v>0</v>
      </c>
      <c r="O132" s="1811">
        <v>75</v>
      </c>
      <c r="P132" s="1811">
        <v>65</v>
      </c>
      <c r="Q132" s="1811">
        <v>24</v>
      </c>
      <c r="R132" s="1811">
        <v>0</v>
      </c>
      <c r="S132" s="1811">
        <v>0</v>
      </c>
      <c r="T132" s="1811">
        <v>18</v>
      </c>
      <c r="U132" s="1811">
        <v>21</v>
      </c>
      <c r="V132" s="1811">
        <v>18</v>
      </c>
      <c r="W132" s="1811">
        <v>0</v>
      </c>
      <c r="X132" s="1813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810">
        <v>6</v>
      </c>
      <c r="F133" s="1811" t="s">
        <v>597</v>
      </c>
      <c r="G133" s="1811" t="s">
        <v>770</v>
      </c>
      <c r="H133" s="1819">
        <v>31.31</v>
      </c>
      <c r="I133" s="1811">
        <v>6</v>
      </c>
      <c r="J133" s="1811">
        <v>2</v>
      </c>
      <c r="K133" s="1811">
        <v>2</v>
      </c>
      <c r="L133" s="1811">
        <v>2</v>
      </c>
      <c r="M133" s="1811">
        <v>1</v>
      </c>
      <c r="N133" s="1811">
        <v>65</v>
      </c>
      <c r="O133" s="1811">
        <v>24</v>
      </c>
      <c r="P133" s="1811">
        <v>80</v>
      </c>
      <c r="Q133" s="1811">
        <v>40</v>
      </c>
      <c r="R133" s="1811">
        <v>0</v>
      </c>
      <c r="S133" s="1811">
        <v>0</v>
      </c>
      <c r="T133" s="1811">
        <v>15</v>
      </c>
      <c r="U133" s="1811">
        <v>15</v>
      </c>
      <c r="V133" s="1811">
        <v>18</v>
      </c>
      <c r="W133" s="1811">
        <v>0</v>
      </c>
      <c r="X133" s="1813">
        <v>0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810">
        <v>7</v>
      </c>
      <c r="F134" s="1811" t="s">
        <v>599</v>
      </c>
      <c r="G134" s="1811" t="s">
        <v>770</v>
      </c>
      <c r="H134" s="1819">
        <v>27.77</v>
      </c>
      <c r="I134" s="1811">
        <v>7</v>
      </c>
      <c r="J134" s="1811">
        <v>1</v>
      </c>
      <c r="K134" s="1811">
        <v>1</v>
      </c>
      <c r="L134" s="1811">
        <v>1</v>
      </c>
      <c r="M134" s="1811">
        <v>1</v>
      </c>
      <c r="N134" s="1811">
        <v>0</v>
      </c>
      <c r="O134" s="1811">
        <v>0</v>
      </c>
      <c r="P134" s="1811">
        <v>90</v>
      </c>
      <c r="Q134" s="1811">
        <v>102</v>
      </c>
      <c r="R134" s="1811">
        <v>20</v>
      </c>
      <c r="S134" s="1811">
        <v>0</v>
      </c>
      <c r="T134" s="1811">
        <v>0</v>
      </c>
      <c r="U134" s="1811">
        <v>23</v>
      </c>
      <c r="V134" s="1811">
        <v>15</v>
      </c>
      <c r="W134" s="1811">
        <v>17</v>
      </c>
      <c r="X134" s="1813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1810">
        <v>8</v>
      </c>
      <c r="F135" s="1811" t="s">
        <v>814</v>
      </c>
      <c r="G135" s="1811" t="s">
        <v>770</v>
      </c>
      <c r="H135" s="1819">
        <v>21.17</v>
      </c>
      <c r="I135" s="1811">
        <v>4</v>
      </c>
      <c r="J135" s="1811">
        <v>2</v>
      </c>
      <c r="K135" s="1811">
        <v>0</v>
      </c>
      <c r="L135" s="1811">
        <v>1</v>
      </c>
      <c r="M135" s="1811">
        <v>1</v>
      </c>
      <c r="N135" s="1811">
        <v>0</v>
      </c>
      <c r="O135" s="1811">
        <v>20</v>
      </c>
      <c r="P135" s="1811">
        <v>38</v>
      </c>
      <c r="Q135" s="1811">
        <v>20</v>
      </c>
      <c r="R135" s="1811">
        <v>0</v>
      </c>
      <c r="S135" s="1811">
        <v>0</v>
      </c>
      <c r="T135" s="1811">
        <v>24</v>
      </c>
      <c r="U135" s="1811">
        <v>23</v>
      </c>
      <c r="V135" s="1811">
        <v>24</v>
      </c>
      <c r="W135" s="1811">
        <v>0</v>
      </c>
      <c r="X135" s="1813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810">
        <v>9</v>
      </c>
      <c r="F136" s="1811" t="s">
        <v>1</v>
      </c>
      <c r="G136" s="1811"/>
      <c r="H136" s="1819"/>
      <c r="I136" s="1811">
        <v>0</v>
      </c>
      <c r="J136" s="1811">
        <v>0</v>
      </c>
      <c r="K136" s="1811">
        <v>0</v>
      </c>
      <c r="L136" s="1811">
        <v>0</v>
      </c>
      <c r="M136" s="1811">
        <v>0</v>
      </c>
      <c r="N136" s="1811">
        <v>0</v>
      </c>
      <c r="O136" s="1811">
        <v>0</v>
      </c>
      <c r="P136" s="1811">
        <v>0</v>
      </c>
      <c r="Q136" s="1811">
        <v>0</v>
      </c>
      <c r="R136" s="1811">
        <v>0</v>
      </c>
      <c r="S136" s="1811">
        <v>0</v>
      </c>
      <c r="T136" s="1811">
        <v>0</v>
      </c>
      <c r="U136" s="1811">
        <v>0</v>
      </c>
      <c r="V136" s="1811">
        <v>0</v>
      </c>
      <c r="W136" s="1811">
        <v>0</v>
      </c>
      <c r="X136" s="181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814">
        <v>10</v>
      </c>
      <c r="F137" s="1815" t="s">
        <v>1</v>
      </c>
      <c r="G137" s="1815"/>
      <c r="H137" s="1820"/>
      <c r="I137" s="1815">
        <v>0</v>
      </c>
      <c r="J137" s="1815">
        <v>0</v>
      </c>
      <c r="K137" s="1815">
        <v>0</v>
      </c>
      <c r="L137" s="1815">
        <v>0</v>
      </c>
      <c r="M137" s="1815">
        <v>0</v>
      </c>
      <c r="N137" s="1815">
        <v>0</v>
      </c>
      <c r="O137" s="1815">
        <v>0</v>
      </c>
      <c r="P137" s="1815">
        <v>0</v>
      </c>
      <c r="Q137" s="1815">
        <v>0</v>
      </c>
      <c r="R137" s="1815">
        <v>0</v>
      </c>
      <c r="S137" s="1815">
        <v>0</v>
      </c>
      <c r="T137" s="1815">
        <v>0</v>
      </c>
      <c r="U137" s="1815">
        <v>0</v>
      </c>
      <c r="V137" s="1815">
        <v>0</v>
      </c>
      <c r="W137" s="1815">
        <v>0</v>
      </c>
      <c r="X137" s="181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765" t="s">
        <v>749</v>
      </c>
      <c r="F142" s="1766" t="s">
        <v>750</v>
      </c>
      <c r="G142" s="1766" t="s">
        <v>751</v>
      </c>
      <c r="H142" s="1766" t="s">
        <v>752</v>
      </c>
      <c r="I142" s="1766" t="s">
        <v>753</v>
      </c>
      <c r="J142" s="1766" t="s">
        <v>754</v>
      </c>
      <c r="K142" s="1766" t="s">
        <v>755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775">
        <v>9</v>
      </c>
      <c r="F143" s="1776">
        <v>1</v>
      </c>
      <c r="G143" s="1769">
        <v>6</v>
      </c>
      <c r="H143" s="1769">
        <v>6</v>
      </c>
      <c r="I143" s="1770">
        <v>16</v>
      </c>
      <c r="J143" s="1770">
        <v>19</v>
      </c>
      <c r="K143" s="1769">
        <v>62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6">
        <f>IF(E143=D140,0,1)</f>
        <v>0</v>
      </c>
    </row>
    <row r="144" spans="2:28" x14ac:dyDescent="0.25">
      <c r="E144" s="1768" t="s">
        <v>581</v>
      </c>
      <c r="F144" s="1769" t="s">
        <v>63</v>
      </c>
      <c r="G144" s="1769" t="s">
        <v>756</v>
      </c>
      <c r="H144" s="1769" t="s">
        <v>757</v>
      </c>
      <c r="I144" s="1770" t="s">
        <v>66</v>
      </c>
      <c r="J144" s="1770" t="s">
        <v>67</v>
      </c>
      <c r="K144" s="1769" t="s">
        <v>68</v>
      </c>
      <c r="L144" s="1769" t="s">
        <v>69</v>
      </c>
      <c r="M144" s="1769" t="s">
        <v>22</v>
      </c>
      <c r="N144" s="1769" t="s">
        <v>758</v>
      </c>
      <c r="O144" s="1769" t="s">
        <v>759</v>
      </c>
      <c r="P144" s="1769" t="s">
        <v>760</v>
      </c>
      <c r="Q144" s="1769" t="s">
        <v>761</v>
      </c>
      <c r="R144" s="1769" t="s">
        <v>762</v>
      </c>
      <c r="S144" s="1769" t="s">
        <v>763</v>
      </c>
      <c r="T144" s="1769" t="s">
        <v>764</v>
      </c>
      <c r="U144" s="1769" t="s">
        <v>765</v>
      </c>
      <c r="V144" s="1769" t="s">
        <v>766</v>
      </c>
      <c r="W144" s="1769" t="s">
        <v>767</v>
      </c>
      <c r="X144" s="1771" t="s">
        <v>768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768">
        <v>1</v>
      </c>
      <c r="F145" s="1769" t="s">
        <v>605</v>
      </c>
      <c r="G145" s="1769" t="s">
        <v>769</v>
      </c>
      <c r="H145" s="1777">
        <v>23.38</v>
      </c>
      <c r="I145" s="1769">
        <v>4</v>
      </c>
      <c r="J145" s="1769">
        <v>1</v>
      </c>
      <c r="K145" s="1769">
        <v>0</v>
      </c>
      <c r="L145" s="1769">
        <v>1</v>
      </c>
      <c r="M145" s="1769">
        <v>1</v>
      </c>
      <c r="N145" s="1769">
        <v>20</v>
      </c>
      <c r="O145" s="1769">
        <v>0</v>
      </c>
      <c r="P145" s="1769">
        <v>0</v>
      </c>
      <c r="Q145" s="1769">
        <v>67</v>
      </c>
      <c r="R145" s="1769">
        <v>0</v>
      </c>
      <c r="S145" s="1769">
        <v>0</v>
      </c>
      <c r="T145" s="1769">
        <v>0</v>
      </c>
      <c r="U145" s="1769">
        <v>0</v>
      </c>
      <c r="V145" s="1769">
        <v>23</v>
      </c>
      <c r="W145" s="1769">
        <v>0</v>
      </c>
      <c r="X145" s="177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768">
        <v>2</v>
      </c>
      <c r="F146" s="1769" t="s">
        <v>786</v>
      </c>
      <c r="G146" s="1769" t="s">
        <v>770</v>
      </c>
      <c r="H146" s="1777">
        <v>26.37</v>
      </c>
      <c r="I146" s="1769">
        <v>4</v>
      </c>
      <c r="J146" s="1769">
        <v>2</v>
      </c>
      <c r="K146" s="1769">
        <v>0</v>
      </c>
      <c r="L146" s="1769">
        <v>2</v>
      </c>
      <c r="M146" s="1769">
        <v>1</v>
      </c>
      <c r="N146" s="1769">
        <v>52</v>
      </c>
      <c r="O146" s="1769">
        <v>120</v>
      </c>
      <c r="P146" s="1769">
        <v>8</v>
      </c>
      <c r="Q146" s="1769">
        <v>20</v>
      </c>
      <c r="R146" s="1769">
        <v>0</v>
      </c>
      <c r="S146" s="1769">
        <v>0</v>
      </c>
      <c r="T146" s="1769">
        <v>15</v>
      </c>
      <c r="U146" s="1769">
        <v>19</v>
      </c>
      <c r="V146" s="1769">
        <v>23</v>
      </c>
      <c r="W146" s="1769">
        <v>0</v>
      </c>
      <c r="X146" s="1771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768">
        <v>3</v>
      </c>
      <c r="F147" s="1769" t="s">
        <v>787</v>
      </c>
      <c r="G147" s="1769" t="s">
        <v>769</v>
      </c>
      <c r="H147" s="1777">
        <v>21.71</v>
      </c>
      <c r="I147" s="1769">
        <v>4</v>
      </c>
      <c r="J147" s="1769">
        <v>2</v>
      </c>
      <c r="K147" s="1769">
        <v>0</v>
      </c>
      <c r="L147" s="1769">
        <v>0</v>
      </c>
      <c r="M147" s="1769">
        <v>1</v>
      </c>
      <c r="N147" s="1769">
        <v>0</v>
      </c>
      <c r="O147" s="1769">
        <v>0</v>
      </c>
      <c r="P147" s="1769">
        <v>0</v>
      </c>
      <c r="Q147" s="1769">
        <v>16</v>
      </c>
      <c r="R147" s="1769">
        <v>0</v>
      </c>
      <c r="S147" s="1769">
        <v>0</v>
      </c>
      <c r="T147" s="1769">
        <v>0</v>
      </c>
      <c r="U147" s="1769">
        <v>0</v>
      </c>
      <c r="V147" s="1769">
        <v>17</v>
      </c>
      <c r="W147" s="1769">
        <v>0</v>
      </c>
      <c r="X147" s="1771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1768">
        <v>4</v>
      </c>
      <c r="F148" s="1769" t="s">
        <v>582</v>
      </c>
      <c r="G148" s="1769" t="s">
        <v>770</v>
      </c>
      <c r="H148" s="1777">
        <v>21.58</v>
      </c>
      <c r="I148" s="1769">
        <v>4</v>
      </c>
      <c r="J148" s="1769">
        <v>1</v>
      </c>
      <c r="K148" s="1769">
        <v>0</v>
      </c>
      <c r="L148" s="1769">
        <v>1</v>
      </c>
      <c r="M148" s="1769">
        <v>1</v>
      </c>
      <c r="N148" s="1769">
        <v>0</v>
      </c>
      <c r="O148" s="1769">
        <v>40</v>
      </c>
      <c r="P148" s="1769">
        <v>0</v>
      </c>
      <c r="Q148" s="1769">
        <v>53</v>
      </c>
      <c r="R148" s="1769">
        <v>48</v>
      </c>
      <c r="S148" s="1769">
        <v>0</v>
      </c>
      <c r="T148" s="1769">
        <v>24</v>
      </c>
      <c r="U148" s="1769">
        <v>0</v>
      </c>
      <c r="V148" s="1769">
        <v>20</v>
      </c>
      <c r="W148" s="1769">
        <v>23</v>
      </c>
      <c r="X148" s="1771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768">
        <v>5</v>
      </c>
      <c r="F149" s="1769" t="s">
        <v>604</v>
      </c>
      <c r="G149" s="1769" t="s">
        <v>769</v>
      </c>
      <c r="H149" s="1777">
        <v>18.77</v>
      </c>
      <c r="I149" s="1769">
        <v>4</v>
      </c>
      <c r="J149" s="1769">
        <v>1</v>
      </c>
      <c r="K149" s="1769">
        <v>0</v>
      </c>
      <c r="L149" s="1769">
        <v>1</v>
      </c>
      <c r="M149" s="1769">
        <v>1</v>
      </c>
      <c r="N149" s="1769">
        <v>126</v>
      </c>
      <c r="O149" s="1769">
        <v>0</v>
      </c>
      <c r="P149" s="1769">
        <v>89</v>
      </c>
      <c r="Q149" s="1769">
        <v>0</v>
      </c>
      <c r="R149" s="1769">
        <v>12</v>
      </c>
      <c r="S149" s="1769">
        <v>0</v>
      </c>
      <c r="T149" s="1769">
        <v>0</v>
      </c>
      <c r="U149" s="1769">
        <v>24</v>
      </c>
      <c r="V149" s="1769">
        <v>0</v>
      </c>
      <c r="W149" s="1769">
        <v>32</v>
      </c>
      <c r="X149" s="177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768">
        <v>6</v>
      </c>
      <c r="F150" s="1769" t="s">
        <v>606</v>
      </c>
      <c r="G150" s="1769" t="s">
        <v>769</v>
      </c>
      <c r="H150" s="1777">
        <v>22.85</v>
      </c>
      <c r="I150" s="1769">
        <v>4</v>
      </c>
      <c r="J150" s="1769">
        <v>1</v>
      </c>
      <c r="K150" s="1769">
        <v>0</v>
      </c>
      <c r="L150" s="1769">
        <v>0</v>
      </c>
      <c r="M150" s="1769">
        <v>1</v>
      </c>
      <c r="N150" s="1769">
        <v>0</v>
      </c>
      <c r="O150" s="1769">
        <v>0</v>
      </c>
      <c r="P150" s="1769">
        <v>84</v>
      </c>
      <c r="Q150" s="1769">
        <v>0</v>
      </c>
      <c r="R150" s="1769">
        <v>0</v>
      </c>
      <c r="S150" s="1769">
        <v>0</v>
      </c>
      <c r="T150" s="1769">
        <v>0</v>
      </c>
      <c r="U150" s="1769">
        <v>17</v>
      </c>
      <c r="V150" s="1769">
        <v>0</v>
      </c>
      <c r="W150" s="1769">
        <v>0</v>
      </c>
      <c r="X150" s="177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768">
        <v>7</v>
      </c>
      <c r="F151" s="1769" t="s">
        <v>601</v>
      </c>
      <c r="G151" s="1769" t="s">
        <v>769</v>
      </c>
      <c r="H151" s="1777">
        <v>20.22</v>
      </c>
      <c r="I151" s="1769">
        <v>5</v>
      </c>
      <c r="J151" s="1769">
        <v>1</v>
      </c>
      <c r="K151" s="1769">
        <v>0</v>
      </c>
      <c r="L151" s="1769">
        <v>1</v>
      </c>
      <c r="M151" s="1769">
        <v>1</v>
      </c>
      <c r="N151" s="1769">
        <v>16</v>
      </c>
      <c r="O151" s="1769">
        <v>0</v>
      </c>
      <c r="P151" s="1769">
        <v>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0</v>
      </c>
      <c r="V151" s="1769">
        <v>0</v>
      </c>
      <c r="W151" s="1769">
        <v>0</v>
      </c>
      <c r="X151" s="1771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768">
        <v>8</v>
      </c>
      <c r="F152" s="1769" t="s">
        <v>632</v>
      </c>
      <c r="G152" s="1769" t="s">
        <v>769</v>
      </c>
      <c r="H152" s="1777">
        <v>25.11</v>
      </c>
      <c r="I152" s="1769">
        <v>5</v>
      </c>
      <c r="J152" s="1769">
        <v>2</v>
      </c>
      <c r="K152" s="1769">
        <v>2</v>
      </c>
      <c r="L152" s="1769">
        <v>0</v>
      </c>
      <c r="M152" s="1769">
        <v>1</v>
      </c>
      <c r="N152" s="1769">
        <v>0</v>
      </c>
      <c r="O152" s="1769">
        <v>0</v>
      </c>
      <c r="P152" s="1769">
        <v>0</v>
      </c>
      <c r="Q152" s="1769">
        <v>10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22</v>
      </c>
      <c r="W152" s="1769">
        <v>0</v>
      </c>
      <c r="X152" s="1771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768">
        <v>9</v>
      </c>
      <c r="F153" s="1769" t="s">
        <v>1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0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772">
        <v>10</v>
      </c>
      <c r="F154" s="1773" t="s">
        <v>1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 t="s">
        <v>749</v>
      </c>
      <c r="F159" s="351" t="s">
        <v>750</v>
      </c>
      <c r="G159" s="351" t="s">
        <v>751</v>
      </c>
      <c r="H159" s="351" t="s">
        <v>752</v>
      </c>
      <c r="I159" s="351" t="s">
        <v>753</v>
      </c>
      <c r="J159" s="351" t="s">
        <v>754</v>
      </c>
      <c r="K159" s="351" t="s">
        <v>755</v>
      </c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360">
        <v>10</v>
      </c>
      <c r="F160" s="361">
        <v>2</v>
      </c>
      <c r="G160" s="354">
        <v>9</v>
      </c>
      <c r="H160" s="354">
        <v>3</v>
      </c>
      <c r="I160" s="355">
        <v>22</v>
      </c>
      <c r="J160" s="355">
        <v>12</v>
      </c>
      <c r="K160" s="354">
        <v>77</v>
      </c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0</v>
      </c>
    </row>
    <row r="161" spans="2:28" x14ac:dyDescent="0.25">
      <c r="E161" s="353" t="s">
        <v>581</v>
      </c>
      <c r="F161" s="354" t="s">
        <v>63</v>
      </c>
      <c r="G161" s="354" t="s">
        <v>756</v>
      </c>
      <c r="H161" s="354" t="s">
        <v>757</v>
      </c>
      <c r="I161" s="355" t="s">
        <v>66</v>
      </c>
      <c r="J161" s="355" t="s">
        <v>67</v>
      </c>
      <c r="K161" s="354" t="s">
        <v>68</v>
      </c>
      <c r="L161" s="354" t="s">
        <v>69</v>
      </c>
      <c r="M161" s="354" t="s">
        <v>22</v>
      </c>
      <c r="N161" s="354" t="s">
        <v>758</v>
      </c>
      <c r="O161" s="354" t="s">
        <v>759</v>
      </c>
      <c r="P161" s="354" t="s">
        <v>760</v>
      </c>
      <c r="Q161" s="354" t="s">
        <v>761</v>
      </c>
      <c r="R161" s="354" t="s">
        <v>762</v>
      </c>
      <c r="S161" s="354" t="s">
        <v>763</v>
      </c>
      <c r="T161" s="354" t="s">
        <v>764</v>
      </c>
      <c r="U161" s="354" t="s">
        <v>765</v>
      </c>
      <c r="V161" s="354" t="s">
        <v>766</v>
      </c>
      <c r="W161" s="354" t="s">
        <v>767</v>
      </c>
      <c r="X161" s="356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353">
        <v>1</v>
      </c>
      <c r="F162" s="354" t="s">
        <v>613</v>
      </c>
      <c r="G162" s="354" t="s">
        <v>770</v>
      </c>
      <c r="H162" s="362">
        <v>23.08</v>
      </c>
      <c r="I162" s="354">
        <v>5</v>
      </c>
      <c r="J162" s="354">
        <v>0</v>
      </c>
      <c r="K162" s="354">
        <v>1</v>
      </c>
      <c r="L162" s="354">
        <v>2</v>
      </c>
      <c r="M162" s="354">
        <v>1</v>
      </c>
      <c r="N162" s="354">
        <v>8</v>
      </c>
      <c r="O162" s="354">
        <v>20</v>
      </c>
      <c r="P162" s="354">
        <v>0</v>
      </c>
      <c r="Q162" s="354">
        <v>10</v>
      </c>
      <c r="R162" s="354">
        <v>20</v>
      </c>
      <c r="S162" s="354">
        <v>0</v>
      </c>
      <c r="T162" s="354">
        <v>22</v>
      </c>
      <c r="U162" s="354">
        <v>0</v>
      </c>
      <c r="V162" s="354">
        <v>28</v>
      </c>
      <c r="W162" s="354">
        <v>19</v>
      </c>
      <c r="X162" s="356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353">
        <v>2</v>
      </c>
      <c r="F163" s="354" t="s">
        <v>614</v>
      </c>
      <c r="G163" s="354" t="s">
        <v>770</v>
      </c>
      <c r="H163" s="362">
        <v>25.28</v>
      </c>
      <c r="I163" s="354">
        <v>3</v>
      </c>
      <c r="J163" s="354">
        <v>1</v>
      </c>
      <c r="K163" s="354">
        <v>2</v>
      </c>
      <c r="L163" s="354">
        <v>1</v>
      </c>
      <c r="M163" s="354">
        <v>1</v>
      </c>
      <c r="N163" s="354">
        <v>0</v>
      </c>
      <c r="O163" s="354">
        <v>43</v>
      </c>
      <c r="P163" s="354">
        <v>32</v>
      </c>
      <c r="Q163" s="354">
        <v>0</v>
      </c>
      <c r="R163" s="354">
        <v>24</v>
      </c>
      <c r="S163" s="354">
        <v>0</v>
      </c>
      <c r="T163" s="354">
        <v>15</v>
      </c>
      <c r="U163" s="354">
        <v>20</v>
      </c>
      <c r="V163" s="354">
        <v>0</v>
      </c>
      <c r="W163" s="354">
        <v>19</v>
      </c>
      <c r="X163" s="356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353">
        <v>3</v>
      </c>
      <c r="F164" s="354" t="s">
        <v>640</v>
      </c>
      <c r="G164" s="354" t="s">
        <v>770</v>
      </c>
      <c r="H164" s="362">
        <v>31.31</v>
      </c>
      <c r="I164" s="354">
        <v>7</v>
      </c>
      <c r="J164" s="354">
        <v>3</v>
      </c>
      <c r="K164" s="354">
        <v>0</v>
      </c>
      <c r="L164" s="354">
        <v>1</v>
      </c>
      <c r="M164" s="354">
        <v>1</v>
      </c>
      <c r="N164" s="354">
        <v>0</v>
      </c>
      <c r="O164" s="354">
        <v>20</v>
      </c>
      <c r="P164" s="354">
        <v>101</v>
      </c>
      <c r="Q164" s="354">
        <v>74</v>
      </c>
      <c r="R164" s="354">
        <v>0</v>
      </c>
      <c r="S164" s="354">
        <v>0</v>
      </c>
      <c r="T164" s="354">
        <v>16</v>
      </c>
      <c r="U164" s="354">
        <v>15</v>
      </c>
      <c r="V164" s="354">
        <v>17</v>
      </c>
      <c r="W164" s="354">
        <v>0</v>
      </c>
      <c r="X164" s="356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235</v>
      </c>
      <c r="C165" s="256">
        <f t="shared" ca="1" si="57"/>
        <v>235</v>
      </c>
      <c r="E165" s="353">
        <v>4</v>
      </c>
      <c r="F165" s="354" t="s">
        <v>712</v>
      </c>
      <c r="G165" s="354" t="s">
        <v>769</v>
      </c>
      <c r="H165" s="362">
        <v>22.63</v>
      </c>
      <c r="I165" s="354">
        <v>4</v>
      </c>
      <c r="J165" s="354">
        <v>3</v>
      </c>
      <c r="K165" s="354">
        <v>0</v>
      </c>
      <c r="L165" s="354">
        <v>0</v>
      </c>
      <c r="M165" s="354">
        <v>1</v>
      </c>
      <c r="N165" s="354">
        <v>0</v>
      </c>
      <c r="O165" s="354">
        <v>0</v>
      </c>
      <c r="P165" s="354">
        <v>74</v>
      </c>
      <c r="Q165" s="354">
        <v>0</v>
      </c>
      <c r="R165" s="354">
        <v>48</v>
      </c>
      <c r="S165" s="354">
        <v>0</v>
      </c>
      <c r="T165" s="354">
        <v>0</v>
      </c>
      <c r="U165" s="354">
        <v>21</v>
      </c>
      <c r="V165" s="354">
        <v>0</v>
      </c>
      <c r="W165" s="354">
        <v>17</v>
      </c>
      <c r="X165" s="356">
        <v>0</v>
      </c>
      <c r="Y165" s="256">
        <f t="shared" ca="1" si="55"/>
        <v>235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232</v>
      </c>
      <c r="C166" s="256">
        <f t="shared" ca="1" si="57"/>
        <v>232</v>
      </c>
      <c r="E166" s="353">
        <v>5</v>
      </c>
      <c r="F166" s="354" t="s">
        <v>635</v>
      </c>
      <c r="G166" s="354" t="s">
        <v>769</v>
      </c>
      <c r="H166" s="362">
        <v>25.52</v>
      </c>
      <c r="I166" s="354">
        <v>3</v>
      </c>
      <c r="J166" s="354">
        <v>2</v>
      </c>
      <c r="K166" s="354">
        <v>0</v>
      </c>
      <c r="L166" s="354">
        <v>1</v>
      </c>
      <c r="M166" s="354">
        <v>1</v>
      </c>
      <c r="N166" s="354">
        <v>5</v>
      </c>
      <c r="O166" s="354">
        <v>0</v>
      </c>
      <c r="P166" s="354">
        <v>0</v>
      </c>
      <c r="Q166" s="354">
        <v>54</v>
      </c>
      <c r="R166" s="354">
        <v>0</v>
      </c>
      <c r="S166" s="354">
        <v>0</v>
      </c>
      <c r="T166" s="354">
        <v>0</v>
      </c>
      <c r="U166" s="354">
        <v>0</v>
      </c>
      <c r="V166" s="354">
        <v>17</v>
      </c>
      <c r="W166" s="354">
        <v>0</v>
      </c>
      <c r="X166" s="356">
        <v>0</v>
      </c>
      <c r="Y166" s="256">
        <f t="shared" ca="1" si="55"/>
        <v>232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353">
        <v>6</v>
      </c>
      <c r="F167" s="354" t="s">
        <v>615</v>
      </c>
      <c r="G167" s="354" t="s">
        <v>770</v>
      </c>
      <c r="H167" s="362">
        <v>26.64</v>
      </c>
      <c r="I167" s="354">
        <v>5</v>
      </c>
      <c r="J167" s="354">
        <v>0</v>
      </c>
      <c r="K167" s="354">
        <v>1</v>
      </c>
      <c r="L167" s="354">
        <v>1</v>
      </c>
      <c r="M167" s="354">
        <v>1</v>
      </c>
      <c r="N167" s="354">
        <v>0</v>
      </c>
      <c r="O167" s="354">
        <v>40</v>
      </c>
      <c r="P167" s="354">
        <v>50</v>
      </c>
      <c r="Q167" s="354">
        <v>0</v>
      </c>
      <c r="R167" s="354">
        <v>40</v>
      </c>
      <c r="S167" s="354">
        <v>0</v>
      </c>
      <c r="T167" s="354">
        <v>21</v>
      </c>
      <c r="U167" s="354">
        <v>17</v>
      </c>
      <c r="V167" s="354">
        <v>0</v>
      </c>
      <c r="W167" s="354">
        <v>19</v>
      </c>
      <c r="X167" s="356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353">
        <v>7</v>
      </c>
      <c r="F168" s="354" t="s">
        <v>774</v>
      </c>
      <c r="G168" s="354" t="s">
        <v>770</v>
      </c>
      <c r="H168" s="362">
        <v>25.91</v>
      </c>
      <c r="I168" s="354">
        <v>2</v>
      </c>
      <c r="J168" s="354">
        <v>3</v>
      </c>
      <c r="K168" s="354">
        <v>1</v>
      </c>
      <c r="L168" s="354">
        <v>2</v>
      </c>
      <c r="M168" s="354">
        <v>1</v>
      </c>
      <c r="N168" s="354">
        <v>20</v>
      </c>
      <c r="O168" s="354">
        <v>18</v>
      </c>
      <c r="P168" s="354">
        <v>40</v>
      </c>
      <c r="Q168" s="354">
        <v>20</v>
      </c>
      <c r="R168" s="354">
        <v>0</v>
      </c>
      <c r="S168" s="354">
        <v>0</v>
      </c>
      <c r="T168" s="354">
        <v>19</v>
      </c>
      <c r="U168" s="354">
        <v>18</v>
      </c>
      <c r="V168" s="354">
        <v>21</v>
      </c>
      <c r="W168" s="354">
        <v>0</v>
      </c>
      <c r="X168" s="356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353">
        <v>8</v>
      </c>
      <c r="F169" s="354" t="s">
        <v>818</v>
      </c>
      <c r="G169" s="354" t="s">
        <v>769</v>
      </c>
      <c r="H169" s="362">
        <v>25.33</v>
      </c>
      <c r="I169" s="354">
        <v>4</v>
      </c>
      <c r="J169" s="354">
        <v>1</v>
      </c>
      <c r="K169" s="354">
        <v>1</v>
      </c>
      <c r="L169" s="354">
        <v>1</v>
      </c>
      <c r="M169" s="354">
        <v>1</v>
      </c>
      <c r="N169" s="354">
        <v>40</v>
      </c>
      <c r="O169" s="354">
        <v>0</v>
      </c>
      <c r="P169" s="354">
        <v>0</v>
      </c>
      <c r="Q169" s="354">
        <v>0</v>
      </c>
      <c r="R169" s="354">
        <v>0</v>
      </c>
      <c r="S169" s="354">
        <v>0</v>
      </c>
      <c r="T169" s="354">
        <v>0</v>
      </c>
      <c r="U169" s="354">
        <v>0</v>
      </c>
      <c r="V169" s="354">
        <v>0</v>
      </c>
      <c r="W169" s="354">
        <v>0</v>
      </c>
      <c r="X169" s="356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>
        <v>9</v>
      </c>
      <c r="F170" s="354" t="s">
        <v>1</v>
      </c>
      <c r="G170" s="354"/>
      <c r="H170" s="362"/>
      <c r="I170" s="354">
        <v>0</v>
      </c>
      <c r="J170" s="354">
        <v>0</v>
      </c>
      <c r="K170" s="354">
        <v>0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>
        <v>0</v>
      </c>
      <c r="R170" s="354">
        <v>0</v>
      </c>
      <c r="S170" s="354">
        <v>0</v>
      </c>
      <c r="T170" s="354">
        <v>0</v>
      </c>
      <c r="U170" s="354">
        <v>0</v>
      </c>
      <c r="V170" s="354">
        <v>0</v>
      </c>
      <c r="W170" s="354">
        <v>0</v>
      </c>
      <c r="X170" s="356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357">
        <v>10</v>
      </c>
      <c r="F171" s="358" t="s">
        <v>1</v>
      </c>
      <c r="G171" s="358"/>
      <c r="H171" s="363"/>
      <c r="I171" s="358">
        <v>0</v>
      </c>
      <c r="J171" s="358">
        <v>0</v>
      </c>
      <c r="K171" s="358">
        <v>0</v>
      </c>
      <c r="L171" s="358">
        <v>0</v>
      </c>
      <c r="M171" s="358">
        <v>0</v>
      </c>
      <c r="N171" s="358">
        <v>0</v>
      </c>
      <c r="O171" s="358">
        <v>0</v>
      </c>
      <c r="P171" s="358">
        <v>0</v>
      </c>
      <c r="Q171" s="358">
        <v>0</v>
      </c>
      <c r="R171" s="358">
        <v>0</v>
      </c>
      <c r="S171" s="358">
        <v>0</v>
      </c>
      <c r="T171" s="358">
        <v>0</v>
      </c>
      <c r="U171" s="358">
        <v>0</v>
      </c>
      <c r="V171" s="358">
        <v>0</v>
      </c>
      <c r="W171" s="358">
        <v>0</v>
      </c>
      <c r="X171" s="359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A7" workbookViewId="0">
      <selection activeCell="F30" sqref="F30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596</v>
      </c>
    </row>
    <row r="10" spans="2:17" x14ac:dyDescent="0.25">
      <c r="B10" s="383" t="s">
        <v>608</v>
      </c>
      <c r="C10" s="400" t="s">
        <v>611</v>
      </c>
      <c r="D10" s="415" t="s">
        <v>585</v>
      </c>
      <c r="E10" s="430" t="s">
        <v>796</v>
      </c>
      <c r="F10" s="445" t="s">
        <v>802</v>
      </c>
      <c r="G10" s="365" t="s">
        <v>588</v>
      </c>
      <c r="H10" s="384" t="s">
        <v>595</v>
      </c>
      <c r="I10" s="461" t="s">
        <v>596</v>
      </c>
      <c r="J10" s="461" t="s">
        <v>605</v>
      </c>
      <c r="K10" s="461" t="s">
        <v>774</v>
      </c>
      <c r="L10" s="306"/>
      <c r="M10" s="320"/>
      <c r="N10" s="121"/>
      <c r="O10" s="122"/>
      <c r="Q10" s="461" t="s">
        <v>771</v>
      </c>
    </row>
    <row r="11" spans="2:17" x14ac:dyDescent="0.25">
      <c r="B11" s="383" t="s">
        <v>636</v>
      </c>
      <c r="C11" s="400" t="s">
        <v>788</v>
      </c>
      <c r="D11" s="415" t="s">
        <v>792</v>
      </c>
      <c r="E11" s="430" t="s">
        <v>592</v>
      </c>
      <c r="F11" s="445" t="s">
        <v>803</v>
      </c>
      <c r="G11" s="365" t="s">
        <v>693</v>
      </c>
      <c r="H11" s="384" t="s">
        <v>591</v>
      </c>
      <c r="I11" s="461" t="s">
        <v>771</v>
      </c>
      <c r="J11" s="461" t="s">
        <v>601</v>
      </c>
      <c r="K11" s="461" t="s">
        <v>612</v>
      </c>
      <c r="L11" s="306"/>
      <c r="M11" s="320"/>
      <c r="N11" s="124"/>
      <c r="O11" s="125"/>
      <c r="Q11" s="461" t="s">
        <v>597</v>
      </c>
    </row>
    <row r="12" spans="2:17" x14ac:dyDescent="0.25">
      <c r="B12" s="383" t="s">
        <v>660</v>
      </c>
      <c r="C12" s="400" t="s">
        <v>622</v>
      </c>
      <c r="D12" s="415" t="s">
        <v>793</v>
      </c>
      <c r="E12" s="430" t="s">
        <v>797</v>
      </c>
      <c r="F12" s="445" t="s">
        <v>701</v>
      </c>
      <c r="G12" s="365" t="s">
        <v>587</v>
      </c>
      <c r="H12" s="384" t="s">
        <v>593</v>
      </c>
      <c r="I12" s="461" t="s">
        <v>597</v>
      </c>
      <c r="J12" s="461" t="s">
        <v>604</v>
      </c>
      <c r="K12" s="461" t="s">
        <v>615</v>
      </c>
      <c r="L12" s="306"/>
      <c r="M12" s="320"/>
      <c r="N12" s="124"/>
      <c r="O12" s="125"/>
      <c r="Q12" s="461" t="s">
        <v>772</v>
      </c>
    </row>
    <row r="13" spans="2:17" x14ac:dyDescent="0.25">
      <c r="B13" s="383" t="s">
        <v>657</v>
      </c>
      <c r="C13" s="400" t="s">
        <v>621</v>
      </c>
      <c r="D13" s="415" t="s">
        <v>633</v>
      </c>
      <c r="E13" s="430" t="s">
        <v>798</v>
      </c>
      <c r="F13" s="445" t="s">
        <v>711</v>
      </c>
      <c r="G13" s="365" t="s">
        <v>586</v>
      </c>
      <c r="H13" s="384" t="s">
        <v>695</v>
      </c>
      <c r="I13" s="461" t="s">
        <v>772</v>
      </c>
      <c r="J13" s="461" t="s">
        <v>603</v>
      </c>
      <c r="K13" s="461" t="s">
        <v>640</v>
      </c>
      <c r="L13" s="306"/>
      <c r="M13" s="320"/>
      <c r="N13" s="124"/>
      <c r="O13" s="125"/>
      <c r="Q13" s="461" t="s">
        <v>725</v>
      </c>
    </row>
    <row r="14" spans="2:17" x14ac:dyDescent="0.25">
      <c r="B14" s="383" t="s">
        <v>777</v>
      </c>
      <c r="C14" s="400" t="s">
        <v>789</v>
      </c>
      <c r="D14" s="415" t="s">
        <v>686</v>
      </c>
      <c r="E14" s="430" t="s">
        <v>730</v>
      </c>
      <c r="F14" s="445" t="s">
        <v>674</v>
      </c>
      <c r="G14" s="365" t="s">
        <v>590</v>
      </c>
      <c r="H14" s="384" t="s">
        <v>634</v>
      </c>
      <c r="I14" s="461" t="s">
        <v>725</v>
      </c>
      <c r="J14" s="461" t="s">
        <v>600</v>
      </c>
      <c r="K14" s="461" t="s">
        <v>628</v>
      </c>
      <c r="L14" s="306"/>
      <c r="M14" s="320"/>
      <c r="N14" s="124"/>
      <c r="O14" s="125"/>
      <c r="Q14" s="461" t="s">
        <v>654</v>
      </c>
    </row>
    <row r="15" spans="2:17" x14ac:dyDescent="0.25">
      <c r="B15" s="383" t="s">
        <v>778</v>
      </c>
      <c r="C15" s="400" t="s">
        <v>707</v>
      </c>
      <c r="D15" s="415" t="s">
        <v>583</v>
      </c>
      <c r="E15" s="430" t="s">
        <v>668</v>
      </c>
      <c r="F15" s="445" t="s">
        <v>697</v>
      </c>
      <c r="G15" s="365" t="s">
        <v>659</v>
      </c>
      <c r="H15" s="384" t="s">
        <v>782</v>
      </c>
      <c r="I15" s="461" t="s">
        <v>654</v>
      </c>
      <c r="J15" s="461" t="s">
        <v>606</v>
      </c>
      <c r="K15" s="461" t="s">
        <v>613</v>
      </c>
      <c r="L15" s="306"/>
      <c r="M15" s="320"/>
      <c r="N15" s="124"/>
      <c r="O15" s="125"/>
      <c r="Q15" s="461" t="s">
        <v>773</v>
      </c>
    </row>
    <row r="16" spans="2:17" x14ac:dyDescent="0.25">
      <c r="B16" s="383" t="s">
        <v>661</v>
      </c>
      <c r="C16" s="400" t="s">
        <v>729</v>
      </c>
      <c r="D16" s="415" t="s">
        <v>794</v>
      </c>
      <c r="E16" s="430" t="s">
        <v>799</v>
      </c>
      <c r="F16" s="445" t="s">
        <v>804</v>
      </c>
      <c r="G16" s="365" t="s">
        <v>579</v>
      </c>
      <c r="H16" s="384" t="s">
        <v>783</v>
      </c>
      <c r="I16" s="461" t="s">
        <v>773</v>
      </c>
      <c r="J16" s="461" t="s">
        <v>785</v>
      </c>
      <c r="K16" s="461" t="s">
        <v>635</v>
      </c>
      <c r="L16" s="306"/>
      <c r="M16" s="320"/>
      <c r="N16" s="124"/>
      <c r="O16" s="125"/>
      <c r="Q16" s="461" t="s">
        <v>718</v>
      </c>
    </row>
    <row r="17" spans="2:17" x14ac:dyDescent="0.25">
      <c r="B17" s="383" t="s">
        <v>610</v>
      </c>
      <c r="C17" s="400" t="s">
        <v>721</v>
      </c>
      <c r="D17" s="415" t="s">
        <v>584</v>
      </c>
      <c r="E17" s="430" t="s">
        <v>692</v>
      </c>
      <c r="F17" s="445" t="s">
        <v>672</v>
      </c>
      <c r="G17" s="365" t="s">
        <v>736</v>
      </c>
      <c r="H17" s="384" t="s">
        <v>666</v>
      </c>
      <c r="I17" s="461" t="s">
        <v>718</v>
      </c>
      <c r="J17" s="461" t="s">
        <v>632</v>
      </c>
      <c r="K17" s="461" t="s">
        <v>775</v>
      </c>
      <c r="L17" s="306"/>
      <c r="M17" s="320"/>
      <c r="N17" s="124"/>
      <c r="O17" s="125"/>
      <c r="Q17" s="461" t="s">
        <v>599</v>
      </c>
    </row>
    <row r="18" spans="2:17" x14ac:dyDescent="0.25">
      <c r="B18" s="383" t="s">
        <v>779</v>
      </c>
      <c r="C18" s="400" t="s">
        <v>710</v>
      </c>
      <c r="D18" s="415" t="s">
        <v>795</v>
      </c>
      <c r="E18" s="430" t="s">
        <v>800</v>
      </c>
      <c r="F18" s="445" t="s">
        <v>675</v>
      </c>
      <c r="G18" s="366" t="s">
        <v>807</v>
      </c>
      <c r="H18" s="384" t="s">
        <v>694</v>
      </c>
      <c r="I18" s="461" t="s">
        <v>599</v>
      </c>
      <c r="J18" s="461" t="s">
        <v>722</v>
      </c>
      <c r="K18" s="461" t="s">
        <v>614</v>
      </c>
      <c r="L18" s="254"/>
      <c r="M18" s="320"/>
      <c r="N18" s="124"/>
      <c r="O18" s="125"/>
    </row>
    <row r="19" spans="2:17" x14ac:dyDescent="0.25">
      <c r="B19" s="383" t="s">
        <v>780</v>
      </c>
      <c r="C19" s="400" t="s">
        <v>790</v>
      </c>
      <c r="D19" s="366" t="s">
        <v>727</v>
      </c>
      <c r="E19" s="430" t="s">
        <v>801</v>
      </c>
      <c r="F19" s="445" t="s">
        <v>724</v>
      </c>
      <c r="G19" s="366" t="s">
        <v>578</v>
      </c>
      <c r="H19" s="384" t="s">
        <v>784</v>
      </c>
      <c r="I19" s="461" t="s">
        <v>806</v>
      </c>
      <c r="J19" s="461" t="s">
        <v>723</v>
      </c>
      <c r="K19" s="461" t="s">
        <v>712</v>
      </c>
      <c r="L19" s="254"/>
      <c r="M19" s="254"/>
      <c r="N19" s="124"/>
      <c r="O19" s="125"/>
    </row>
    <row r="20" spans="2:17" x14ac:dyDescent="0.25">
      <c r="B20" s="383" t="s">
        <v>781</v>
      </c>
      <c r="C20" s="400" t="s">
        <v>791</v>
      </c>
      <c r="D20" s="366" t="s">
        <v>809</v>
      </c>
      <c r="E20" s="366" t="s">
        <v>808</v>
      </c>
      <c r="F20" s="445" t="s">
        <v>699</v>
      </c>
      <c r="G20" s="366" t="s">
        <v>824</v>
      </c>
      <c r="H20" s="366" t="s">
        <v>815</v>
      </c>
      <c r="I20" s="399" t="s">
        <v>814</v>
      </c>
      <c r="J20" s="461" t="s">
        <v>786</v>
      </c>
      <c r="K20" s="461" t="s">
        <v>776</v>
      </c>
      <c r="L20" s="254"/>
      <c r="M20" s="254"/>
      <c r="N20" s="124"/>
      <c r="O20" s="125"/>
    </row>
    <row r="21" spans="2:17" x14ac:dyDescent="0.25">
      <c r="B21" s="383" t="s">
        <v>684</v>
      </c>
      <c r="C21" s="400" t="s">
        <v>708</v>
      </c>
      <c r="D21" s="366" t="s">
        <v>667</v>
      </c>
      <c r="E21" s="366" t="s">
        <v>691</v>
      </c>
      <c r="F21" s="366" t="s">
        <v>823</v>
      </c>
      <c r="G21" s="366" t="s">
        <v>624</v>
      </c>
      <c r="H21" s="366" t="s">
        <v>826</v>
      </c>
      <c r="I21" s="399"/>
      <c r="J21" s="461" t="s">
        <v>582</v>
      </c>
      <c r="K21" s="461" t="s">
        <v>732</v>
      </c>
      <c r="L21" s="254"/>
      <c r="M21" s="254"/>
      <c r="N21" s="124"/>
      <c r="O21" s="125"/>
    </row>
    <row r="22" spans="2:17" x14ac:dyDescent="0.25">
      <c r="B22" s="366"/>
      <c r="C22" s="400" t="s">
        <v>682</v>
      </c>
      <c r="D22" s="366" t="s">
        <v>813</v>
      </c>
      <c r="E22" s="366" t="s">
        <v>830</v>
      </c>
      <c r="F22" s="366" t="s">
        <v>828</v>
      </c>
      <c r="G22" s="366"/>
      <c r="H22" s="366" t="s">
        <v>837</v>
      </c>
      <c r="I22" s="399"/>
      <c r="J22" s="461" t="s">
        <v>713</v>
      </c>
      <c r="K22" s="366"/>
      <c r="L22" s="254"/>
      <c r="M22" s="254"/>
      <c r="N22" s="124"/>
      <c r="O22" s="125"/>
    </row>
    <row r="23" spans="2:17" x14ac:dyDescent="0.25">
      <c r="B23" s="366"/>
      <c r="C23" s="366" t="s">
        <v>821</v>
      </c>
      <c r="D23" s="366" t="s">
        <v>812</v>
      </c>
      <c r="E23" s="366" t="s">
        <v>841</v>
      </c>
      <c r="F23" s="366" t="s">
        <v>829</v>
      </c>
      <c r="G23" s="366"/>
      <c r="H23" s="366"/>
      <c r="I23" s="399"/>
      <c r="J23" s="461" t="s">
        <v>787</v>
      </c>
      <c r="K23" s="366"/>
      <c r="L23" s="254"/>
      <c r="M23" s="254"/>
      <c r="N23" s="124"/>
      <c r="O23" s="125"/>
    </row>
    <row r="24" spans="2:17" x14ac:dyDescent="0.25">
      <c r="B24" s="366"/>
      <c r="C24" s="366" t="s">
        <v>832</v>
      </c>
      <c r="D24" s="366" t="s">
        <v>819</v>
      </c>
      <c r="E24" s="366"/>
      <c r="F24" s="366" t="s">
        <v>726</v>
      </c>
      <c r="G24" s="366"/>
      <c r="H24" s="366"/>
      <c r="I24" s="399"/>
      <c r="J24" s="461" t="s">
        <v>715</v>
      </c>
      <c r="K24" s="366"/>
      <c r="L24" s="254"/>
      <c r="M24" s="254"/>
      <c r="N24" s="124"/>
      <c r="O24" s="125"/>
    </row>
    <row r="25" spans="2:17" x14ac:dyDescent="0.25">
      <c r="B25" s="366"/>
      <c r="C25" s="366" t="s">
        <v>833</v>
      </c>
      <c r="D25" s="366" t="s">
        <v>822</v>
      </c>
      <c r="E25" s="366"/>
      <c r="F25" s="366" t="s">
        <v>831</v>
      </c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 t="s">
        <v>842</v>
      </c>
      <c r="D26" s="366"/>
      <c r="E26" s="366"/>
      <c r="F26" s="366" t="s">
        <v>730</v>
      </c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 t="s">
        <v>834</v>
      </c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 t="s">
        <v>844</v>
      </c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 t="s">
        <v>848</v>
      </c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414" priority="68" stopIfTrue="1">
      <formula>IF(W10=1,TRUE,FALSE)</formula>
    </cfRule>
    <cfRule type="expression" dxfId="41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412" priority="65" stopIfTrue="1">
      <formula>IF(Y10=1,TRUE,FALSE)</formula>
    </cfRule>
    <cfRule type="expression" dxfId="41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410" priority="62" stopIfTrue="1">
      <formula>IF(AC11=1,TRUE,FALSE)</formula>
    </cfRule>
    <cfRule type="expression" dxfId="40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408" priority="56" stopIfTrue="1">
      <formula>IF(AB10=1,TRUE,FALSE)</formula>
    </cfRule>
    <cfRule type="expression" dxfId="40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406" priority="53" stopIfTrue="1">
      <formula>IF(Z10=1,TRUE,FALSE)</formula>
    </cfRule>
    <cfRule type="expression" dxfId="40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404" priority="50" stopIfTrue="1">
      <formula>IF(AA10=1,TRUE,FALSE)</formula>
    </cfRule>
    <cfRule type="expression" dxfId="40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402" priority="47" stopIfTrue="1">
      <formula>IF(X10=1,TRUE,FALSE)</formula>
    </cfRule>
    <cfRule type="expression" dxfId="40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400" priority="41" stopIfTrue="1">
      <formula>IF(AG10=1,TRUE,FALSE)</formula>
    </cfRule>
    <cfRule type="expression" dxfId="39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398" priority="38" stopIfTrue="1">
      <formula>IF(AH10=1,TRUE,FALSE)</formula>
    </cfRule>
    <cfRule type="expression" dxfId="39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396" priority="32" stopIfTrue="1">
      <formula>IF(AC18=1,TRUE,FALSE)</formula>
    </cfRule>
    <cfRule type="expression" dxfId="39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394" priority="29" stopIfTrue="1">
      <formula>IF(AC10=1,TRUE,FALSE)</formula>
    </cfRule>
    <cfRule type="expression" dxfId="39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392" priority="20" stopIfTrue="1">
      <formula>IF(AA19=1,TRUE,FALSE)</formula>
    </cfRule>
    <cfRule type="expression" dxfId="39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390" priority="17" stopIfTrue="1">
      <formula>IF(AL9=1,TRUE,FALSE)</formula>
    </cfRule>
    <cfRule type="expression" dxfId="38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388" priority="14" stopIfTrue="1">
      <formula>IF(AF10=1,TRUE,FALSE)</formula>
    </cfRule>
    <cfRule type="expression" dxfId="38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386" priority="11" stopIfTrue="1">
      <formula>IF(AF20=1,TRUE,FALSE)</formula>
    </cfRule>
    <cfRule type="expression" dxfId="38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384" priority="8" stopIfTrue="1">
      <formula>IF(AE10=1,TRUE,FALSE)</formula>
    </cfRule>
    <cfRule type="expression" dxfId="38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382" priority="5" stopIfTrue="1">
      <formula>IF(AE18=1,TRUE,FALSE)</formula>
    </cfRule>
    <cfRule type="expression" dxfId="38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380" priority="2" stopIfTrue="1">
      <formula>IF(AD10=1,TRUE,FALSE)</formula>
    </cfRule>
    <cfRule type="expression" dxfId="37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67" zoomScale="75" zoomScaleNormal="75" workbookViewId="0">
      <selection activeCell="AD87" sqref="AD8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920" t="s">
        <v>749</v>
      </c>
      <c r="F6" s="1921" t="s">
        <v>750</v>
      </c>
      <c r="G6" s="1921" t="s">
        <v>751</v>
      </c>
      <c r="H6" s="1921" t="s">
        <v>752</v>
      </c>
      <c r="I6" s="1921" t="s">
        <v>753</v>
      </c>
      <c r="J6" s="1921" t="s">
        <v>754</v>
      </c>
      <c r="K6" s="1921" t="s">
        <v>755</v>
      </c>
      <c r="L6" s="1921"/>
      <c r="M6" s="1921"/>
      <c r="N6" s="1921"/>
      <c r="O6" s="1921"/>
      <c r="P6" s="1921"/>
      <c r="Q6" s="1921"/>
      <c r="R6" s="1921"/>
      <c r="S6" s="1921"/>
      <c r="T6" s="1921"/>
      <c r="U6" s="1921"/>
      <c r="V6" s="1921"/>
      <c r="W6" s="1921"/>
      <c r="X6" s="192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930">
        <v>1</v>
      </c>
      <c r="F7" s="1931">
        <v>8</v>
      </c>
      <c r="G7" s="1924">
        <v>4</v>
      </c>
      <c r="H7" s="1924">
        <v>8</v>
      </c>
      <c r="I7" s="1925">
        <v>14</v>
      </c>
      <c r="J7" s="1925">
        <v>19</v>
      </c>
      <c r="K7" s="1924">
        <v>74</v>
      </c>
      <c r="L7" s="1924"/>
      <c r="M7" s="1924"/>
      <c r="N7" s="1924"/>
      <c r="O7" s="1924"/>
      <c r="P7" s="1924"/>
      <c r="Q7" s="1924"/>
      <c r="R7" s="1924"/>
      <c r="S7" s="1924"/>
      <c r="T7" s="1924"/>
      <c r="U7" s="1924"/>
      <c r="V7" s="1924"/>
      <c r="W7" s="1924"/>
      <c r="X7" s="1926"/>
      <c r="AA7" s="256">
        <f>IF(E7=D4,0,1)</f>
        <v>0</v>
      </c>
    </row>
    <row r="8" spans="2:28" x14ac:dyDescent="0.25">
      <c r="E8" s="1923" t="s">
        <v>581</v>
      </c>
      <c r="F8" s="1924" t="s">
        <v>63</v>
      </c>
      <c r="G8" s="1924" t="s">
        <v>756</v>
      </c>
      <c r="H8" s="1924" t="s">
        <v>757</v>
      </c>
      <c r="I8" s="1925" t="s">
        <v>66</v>
      </c>
      <c r="J8" s="1925" t="s">
        <v>67</v>
      </c>
      <c r="K8" s="1924" t="s">
        <v>68</v>
      </c>
      <c r="L8" s="1924" t="s">
        <v>69</v>
      </c>
      <c r="M8" s="1924" t="s">
        <v>22</v>
      </c>
      <c r="N8" s="1924" t="s">
        <v>758</v>
      </c>
      <c r="O8" s="1924" t="s">
        <v>759</v>
      </c>
      <c r="P8" s="1924" t="s">
        <v>760</v>
      </c>
      <c r="Q8" s="1924" t="s">
        <v>761</v>
      </c>
      <c r="R8" s="1924" t="s">
        <v>762</v>
      </c>
      <c r="S8" s="1924" t="s">
        <v>763</v>
      </c>
      <c r="T8" s="1924" t="s">
        <v>764</v>
      </c>
      <c r="U8" s="1924" t="s">
        <v>765</v>
      </c>
      <c r="V8" s="1924" t="s">
        <v>766</v>
      </c>
      <c r="W8" s="1924" t="s">
        <v>767</v>
      </c>
      <c r="X8" s="1926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1923">
        <v>1</v>
      </c>
      <c r="F9" s="1924" t="s">
        <v>778</v>
      </c>
      <c r="G9" s="1924" t="s">
        <v>770</v>
      </c>
      <c r="H9" s="1932">
        <v>24.64</v>
      </c>
      <c r="I9" s="1924">
        <v>3</v>
      </c>
      <c r="J9" s="1924">
        <v>3</v>
      </c>
      <c r="K9" s="1924">
        <v>1</v>
      </c>
      <c r="L9" s="1924">
        <v>1</v>
      </c>
      <c r="M9" s="1924">
        <v>1</v>
      </c>
      <c r="N9" s="1924">
        <v>0</v>
      </c>
      <c r="O9" s="1924">
        <v>98</v>
      </c>
      <c r="P9" s="1924">
        <v>68</v>
      </c>
      <c r="Q9" s="1924">
        <v>40</v>
      </c>
      <c r="R9" s="1924">
        <v>0</v>
      </c>
      <c r="S9" s="1924">
        <v>0</v>
      </c>
      <c r="T9" s="1924">
        <v>18</v>
      </c>
      <c r="U9" s="1924">
        <v>21</v>
      </c>
      <c r="V9" s="1924">
        <v>22</v>
      </c>
      <c r="W9" s="1924">
        <v>0</v>
      </c>
      <c r="X9" s="1926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923">
        <v>2</v>
      </c>
      <c r="F10" s="1924" t="s">
        <v>660</v>
      </c>
      <c r="G10" s="1924" t="s">
        <v>769</v>
      </c>
      <c r="H10" s="1932">
        <v>21.98</v>
      </c>
      <c r="I10" s="1924">
        <v>2</v>
      </c>
      <c r="J10" s="1924">
        <v>1</v>
      </c>
      <c r="K10" s="1924">
        <v>0</v>
      </c>
      <c r="L10" s="1924">
        <v>0</v>
      </c>
      <c r="M10" s="1924">
        <v>1</v>
      </c>
      <c r="N10" s="1924">
        <v>0</v>
      </c>
      <c r="O10" s="1924">
        <v>0</v>
      </c>
      <c r="P10" s="1924">
        <v>0</v>
      </c>
      <c r="Q10" s="1924">
        <v>94</v>
      </c>
      <c r="R10" s="1924">
        <v>0</v>
      </c>
      <c r="S10" s="1924">
        <v>0</v>
      </c>
      <c r="T10" s="1924">
        <v>0</v>
      </c>
      <c r="U10" s="1924">
        <v>0</v>
      </c>
      <c r="V10" s="1924">
        <v>18</v>
      </c>
      <c r="W10" s="1924">
        <v>0</v>
      </c>
      <c r="X10" s="1926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923">
        <v>3</v>
      </c>
      <c r="F11" s="1924" t="s">
        <v>608</v>
      </c>
      <c r="G11" s="1924" t="s">
        <v>769</v>
      </c>
      <c r="H11" s="1932">
        <v>26.38</v>
      </c>
      <c r="I11" s="1924">
        <v>6</v>
      </c>
      <c r="J11" s="1924">
        <v>0</v>
      </c>
      <c r="K11" s="1924">
        <v>0</v>
      </c>
      <c r="L11" s="1924">
        <v>0</v>
      </c>
      <c r="M11" s="1924">
        <v>1</v>
      </c>
      <c r="N11" s="1924">
        <v>0</v>
      </c>
      <c r="O11" s="1924">
        <v>0</v>
      </c>
      <c r="P11" s="1924">
        <v>0</v>
      </c>
      <c r="Q11" s="1924">
        <v>0</v>
      </c>
      <c r="R11" s="1924">
        <v>0</v>
      </c>
      <c r="S11" s="1924">
        <v>0</v>
      </c>
      <c r="T11" s="1924">
        <v>0</v>
      </c>
      <c r="U11" s="1924">
        <v>0</v>
      </c>
      <c r="V11" s="1924">
        <v>0</v>
      </c>
      <c r="W11" s="1924">
        <v>0</v>
      </c>
      <c r="X11" s="1926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1923">
        <v>4</v>
      </c>
      <c r="F12" s="1924" t="s">
        <v>661</v>
      </c>
      <c r="G12" s="1924" t="s">
        <v>769</v>
      </c>
      <c r="H12" s="1932">
        <v>26.33</v>
      </c>
      <c r="I12" s="1924">
        <v>5</v>
      </c>
      <c r="J12" s="1924">
        <v>3</v>
      </c>
      <c r="K12" s="1924">
        <v>1</v>
      </c>
      <c r="L12" s="1924">
        <v>0</v>
      </c>
      <c r="M12" s="1924">
        <v>1</v>
      </c>
      <c r="N12" s="1924">
        <v>0</v>
      </c>
      <c r="O12" s="1924">
        <v>0</v>
      </c>
      <c r="P12" s="1924">
        <v>0</v>
      </c>
      <c r="Q12" s="1924">
        <v>60</v>
      </c>
      <c r="R12" s="1924">
        <v>0</v>
      </c>
      <c r="S12" s="1924">
        <v>0</v>
      </c>
      <c r="T12" s="1924">
        <v>0</v>
      </c>
      <c r="U12" s="1924">
        <v>0</v>
      </c>
      <c r="V12" s="1924">
        <v>18</v>
      </c>
      <c r="W12" s="1924">
        <v>0</v>
      </c>
      <c r="X12" s="192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1923">
        <v>5</v>
      </c>
      <c r="F13" s="1924" t="s">
        <v>777</v>
      </c>
      <c r="G13" s="1924" t="s">
        <v>770</v>
      </c>
      <c r="H13" s="1932">
        <v>23.36</v>
      </c>
      <c r="I13" s="1924">
        <v>4</v>
      </c>
      <c r="J13" s="1924">
        <v>2</v>
      </c>
      <c r="K13" s="1924">
        <v>1</v>
      </c>
      <c r="L13" s="1924">
        <v>1</v>
      </c>
      <c r="M13" s="1924">
        <v>1</v>
      </c>
      <c r="N13" s="1924">
        <v>0</v>
      </c>
      <c r="O13" s="1924">
        <v>0</v>
      </c>
      <c r="P13" s="1924">
        <v>12</v>
      </c>
      <c r="Q13" s="1924">
        <v>112</v>
      </c>
      <c r="R13" s="1924">
        <v>0</v>
      </c>
      <c r="S13" s="1924">
        <v>20</v>
      </c>
      <c r="T13" s="1924">
        <v>0</v>
      </c>
      <c r="U13" s="1924">
        <v>17</v>
      </c>
      <c r="V13" s="1924">
        <v>18</v>
      </c>
      <c r="W13" s="1924">
        <v>0</v>
      </c>
      <c r="X13" s="1926">
        <v>22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12</v>
      </c>
      <c r="C14" s="256">
        <f t="shared" ca="1" si="3"/>
        <v>12</v>
      </c>
      <c r="E14" s="1923">
        <v>6</v>
      </c>
      <c r="F14" s="1924" t="s">
        <v>684</v>
      </c>
      <c r="G14" s="1924" t="s">
        <v>770</v>
      </c>
      <c r="H14" s="1932">
        <v>29.47</v>
      </c>
      <c r="I14" s="1924">
        <v>3</v>
      </c>
      <c r="J14" s="1924">
        <v>3</v>
      </c>
      <c r="K14" s="1924">
        <v>0</v>
      </c>
      <c r="L14" s="1924">
        <v>1</v>
      </c>
      <c r="M14" s="1924">
        <v>1</v>
      </c>
      <c r="N14" s="1924">
        <v>0</v>
      </c>
      <c r="O14" s="1924">
        <v>52</v>
      </c>
      <c r="P14" s="1924">
        <v>20</v>
      </c>
      <c r="Q14" s="1924">
        <v>20</v>
      </c>
      <c r="R14" s="1924">
        <v>0</v>
      </c>
      <c r="S14" s="1924">
        <v>0</v>
      </c>
      <c r="T14" s="1924">
        <v>18</v>
      </c>
      <c r="U14" s="1924">
        <v>17</v>
      </c>
      <c r="V14" s="1924">
        <v>16</v>
      </c>
      <c r="W14" s="1924">
        <v>0</v>
      </c>
      <c r="X14" s="1926">
        <v>0</v>
      </c>
      <c r="Y14" s="256">
        <f t="shared" ca="1" si="1"/>
        <v>12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10</v>
      </c>
      <c r="C15" s="256">
        <f t="shared" ca="1" si="3"/>
        <v>10</v>
      </c>
      <c r="E15" s="1923">
        <v>7</v>
      </c>
      <c r="F15" s="1924" t="s">
        <v>780</v>
      </c>
      <c r="G15" s="1924" t="s">
        <v>770</v>
      </c>
      <c r="H15" s="1932">
        <v>24.51</v>
      </c>
      <c r="I15" s="1924">
        <v>5</v>
      </c>
      <c r="J15" s="1924">
        <v>2</v>
      </c>
      <c r="K15" s="1924">
        <v>0</v>
      </c>
      <c r="L15" s="1924">
        <v>1</v>
      </c>
      <c r="M15" s="1924">
        <v>1</v>
      </c>
      <c r="N15" s="1924">
        <v>0</v>
      </c>
      <c r="O15" s="1924">
        <v>25</v>
      </c>
      <c r="P15" s="1924">
        <v>36</v>
      </c>
      <c r="Q15" s="1924">
        <v>0</v>
      </c>
      <c r="R15" s="1924">
        <v>90</v>
      </c>
      <c r="S15" s="1924">
        <v>0</v>
      </c>
      <c r="T15" s="1924">
        <v>26</v>
      </c>
      <c r="U15" s="1924">
        <v>17</v>
      </c>
      <c r="V15" s="1924">
        <v>0</v>
      </c>
      <c r="W15" s="1924">
        <v>18</v>
      </c>
      <c r="X15" s="1926">
        <v>0</v>
      </c>
      <c r="Y15" s="256">
        <f t="shared" ca="1" si="1"/>
        <v>10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923">
        <v>8</v>
      </c>
      <c r="F16" s="1924" t="s">
        <v>610</v>
      </c>
      <c r="G16" s="1924" t="s">
        <v>769</v>
      </c>
      <c r="H16" s="1932">
        <v>22.52</v>
      </c>
      <c r="I16" s="1924">
        <v>5</v>
      </c>
      <c r="J16" s="1924">
        <v>2</v>
      </c>
      <c r="K16" s="1924">
        <v>0</v>
      </c>
      <c r="L16" s="1924">
        <v>0</v>
      </c>
      <c r="M16" s="1924">
        <v>1</v>
      </c>
      <c r="N16" s="1924">
        <v>0</v>
      </c>
      <c r="O16" s="1924">
        <v>0</v>
      </c>
      <c r="P16" s="1924">
        <v>0</v>
      </c>
      <c r="Q16" s="1924">
        <v>0</v>
      </c>
      <c r="R16" s="1924">
        <v>0</v>
      </c>
      <c r="S16" s="1924">
        <v>0</v>
      </c>
      <c r="T16" s="1924">
        <v>0</v>
      </c>
      <c r="U16" s="1924">
        <v>0</v>
      </c>
      <c r="V16" s="1924">
        <v>0</v>
      </c>
      <c r="W16" s="1924">
        <v>0</v>
      </c>
      <c r="X16" s="1926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13</v>
      </c>
      <c r="E17" s="1923">
        <v>9</v>
      </c>
      <c r="F17" s="1924" t="s">
        <v>810</v>
      </c>
      <c r="G17" s="1924"/>
      <c r="H17" s="1932"/>
      <c r="I17" s="1924">
        <v>0</v>
      </c>
      <c r="J17" s="1924">
        <v>0</v>
      </c>
      <c r="K17" s="1924">
        <v>0</v>
      </c>
      <c r="L17" s="1924">
        <v>0</v>
      </c>
      <c r="M17" s="1924">
        <v>0</v>
      </c>
      <c r="N17" s="1924">
        <v>0</v>
      </c>
      <c r="O17" s="1924">
        <v>0</v>
      </c>
      <c r="P17" s="1924">
        <v>0</v>
      </c>
      <c r="Q17" s="1924">
        <v>0</v>
      </c>
      <c r="R17" s="1924">
        <v>0</v>
      </c>
      <c r="S17" s="1924">
        <v>0</v>
      </c>
      <c r="T17" s="1924">
        <v>0</v>
      </c>
      <c r="U17" s="1924">
        <v>0</v>
      </c>
      <c r="V17" s="1924">
        <v>0</v>
      </c>
      <c r="W17" s="1924">
        <v>0</v>
      </c>
      <c r="X17" s="1926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 t="e">
        <f t="shared" ca="1" si="0"/>
        <v>#N/A</v>
      </c>
      <c r="E18" s="1927">
        <v>10</v>
      </c>
      <c r="F18" s="1928" t="s">
        <v>1</v>
      </c>
      <c r="G18" s="1928"/>
      <c r="H18" s="1933"/>
      <c r="I18" s="1928">
        <v>0</v>
      </c>
      <c r="J18" s="1928">
        <v>0</v>
      </c>
      <c r="K18" s="1928">
        <v>0</v>
      </c>
      <c r="L18" s="1928">
        <v>0</v>
      </c>
      <c r="M18" s="1928">
        <v>0</v>
      </c>
      <c r="N18" s="1928">
        <v>0</v>
      </c>
      <c r="O18" s="1928">
        <v>0</v>
      </c>
      <c r="P18" s="1928">
        <v>0</v>
      </c>
      <c r="Q18" s="1928">
        <v>0</v>
      </c>
      <c r="R18" s="1928">
        <v>0</v>
      </c>
      <c r="S18" s="1928">
        <v>0</v>
      </c>
      <c r="T18" s="1928">
        <v>0</v>
      </c>
      <c r="U18" s="1928">
        <v>0</v>
      </c>
      <c r="V18" s="1928">
        <v>0</v>
      </c>
      <c r="W18" s="1928">
        <v>0</v>
      </c>
      <c r="X18" s="192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864" t="s">
        <v>749</v>
      </c>
      <c r="F23" s="1865" t="s">
        <v>750</v>
      </c>
      <c r="G23" s="1865" t="s">
        <v>751</v>
      </c>
      <c r="H23" s="1865" t="s">
        <v>752</v>
      </c>
      <c r="I23" s="1865" t="s">
        <v>753</v>
      </c>
      <c r="J23" s="1865" t="s">
        <v>754</v>
      </c>
      <c r="K23" s="1865" t="s">
        <v>755</v>
      </c>
      <c r="L23" s="1865"/>
      <c r="M23" s="1865"/>
      <c r="N23" s="1865"/>
      <c r="O23" s="1865"/>
      <c r="P23" s="1865"/>
      <c r="Q23" s="1865"/>
      <c r="R23" s="1865"/>
      <c r="S23" s="1865"/>
      <c r="T23" s="1865"/>
      <c r="U23" s="1865"/>
      <c r="V23" s="1865"/>
      <c r="W23" s="1865"/>
      <c r="X23" s="186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74">
        <v>2</v>
      </c>
      <c r="F24" s="1875">
        <v>6</v>
      </c>
      <c r="G24" s="1868">
        <v>3</v>
      </c>
      <c r="H24" s="1868">
        <v>9</v>
      </c>
      <c r="I24" s="1869">
        <v>13</v>
      </c>
      <c r="J24" s="1869">
        <v>24</v>
      </c>
      <c r="K24" s="1868">
        <v>63</v>
      </c>
      <c r="L24" s="1868"/>
      <c r="M24" s="1868"/>
      <c r="N24" s="1868"/>
      <c r="O24" s="1868"/>
      <c r="P24" s="1868"/>
      <c r="Q24" s="1868"/>
      <c r="R24" s="1868"/>
      <c r="S24" s="1868"/>
      <c r="T24" s="1868"/>
      <c r="U24" s="1868"/>
      <c r="V24" s="1868"/>
      <c r="W24" s="1868"/>
      <c r="X24" s="1870"/>
      <c r="AA24" s="256">
        <f>IF(E24=D21,0,1)</f>
        <v>0</v>
      </c>
    </row>
    <row r="25" spans="2:28" x14ac:dyDescent="0.25">
      <c r="E25" s="1867" t="s">
        <v>581</v>
      </c>
      <c r="F25" s="1868" t="s">
        <v>63</v>
      </c>
      <c r="G25" s="1868" t="s">
        <v>756</v>
      </c>
      <c r="H25" s="1868" t="s">
        <v>757</v>
      </c>
      <c r="I25" s="1869" t="s">
        <v>66</v>
      </c>
      <c r="J25" s="1869" t="s">
        <v>67</v>
      </c>
      <c r="K25" s="1868" t="s">
        <v>68</v>
      </c>
      <c r="L25" s="1868" t="s">
        <v>69</v>
      </c>
      <c r="M25" s="1868" t="s">
        <v>22</v>
      </c>
      <c r="N25" s="1868" t="s">
        <v>758</v>
      </c>
      <c r="O25" s="1868" t="s">
        <v>759</v>
      </c>
      <c r="P25" s="1868" t="s">
        <v>760</v>
      </c>
      <c r="Q25" s="1868" t="s">
        <v>761</v>
      </c>
      <c r="R25" s="1868" t="s">
        <v>762</v>
      </c>
      <c r="S25" s="1868" t="s">
        <v>763</v>
      </c>
      <c r="T25" s="1868" t="s">
        <v>764</v>
      </c>
      <c r="U25" s="1868" t="s">
        <v>765</v>
      </c>
      <c r="V25" s="1868" t="s">
        <v>766</v>
      </c>
      <c r="W25" s="1868" t="s">
        <v>767</v>
      </c>
      <c r="X25" s="1870" t="s">
        <v>768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867">
        <v>1</v>
      </c>
      <c r="F26" s="1868" t="s">
        <v>621</v>
      </c>
      <c r="G26" s="1868" t="s">
        <v>769</v>
      </c>
      <c r="H26" s="1876">
        <v>23.58</v>
      </c>
      <c r="I26" s="1868">
        <v>6</v>
      </c>
      <c r="J26" s="1868">
        <v>1</v>
      </c>
      <c r="K26" s="1868">
        <v>0</v>
      </c>
      <c r="L26" s="1868">
        <v>0</v>
      </c>
      <c r="M26" s="1868">
        <v>1</v>
      </c>
      <c r="N26" s="1868">
        <v>0</v>
      </c>
      <c r="O26" s="1868">
        <v>74</v>
      </c>
      <c r="P26" s="1868">
        <v>0</v>
      </c>
      <c r="Q26" s="1868">
        <v>0</v>
      </c>
      <c r="R26" s="1868">
        <v>59</v>
      </c>
      <c r="S26" s="1868">
        <v>0</v>
      </c>
      <c r="T26" s="1868">
        <v>21</v>
      </c>
      <c r="U26" s="1868">
        <v>0</v>
      </c>
      <c r="V26" s="1868">
        <v>0</v>
      </c>
      <c r="W26" s="1868">
        <v>20</v>
      </c>
      <c r="X26" s="1870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41</v>
      </c>
      <c r="C27" s="256">
        <f t="shared" ref="C27:C33" ca="1" si="9">Y27</f>
        <v>41</v>
      </c>
      <c r="E27" s="1867">
        <v>2</v>
      </c>
      <c r="F27" s="1868" t="s">
        <v>835</v>
      </c>
      <c r="G27" s="1868" t="s">
        <v>769</v>
      </c>
      <c r="H27" s="1876">
        <v>23.79</v>
      </c>
      <c r="I27" s="1868">
        <v>2</v>
      </c>
      <c r="J27" s="1868">
        <v>2</v>
      </c>
      <c r="K27" s="1868">
        <v>0</v>
      </c>
      <c r="L27" s="1868">
        <v>0</v>
      </c>
      <c r="M27" s="1868">
        <v>1</v>
      </c>
      <c r="N27" s="1868">
        <v>0</v>
      </c>
      <c r="O27" s="1868">
        <v>0</v>
      </c>
      <c r="P27" s="1868">
        <v>0</v>
      </c>
      <c r="Q27" s="1868">
        <v>24</v>
      </c>
      <c r="R27" s="1868">
        <v>0</v>
      </c>
      <c r="S27" s="1868">
        <v>0</v>
      </c>
      <c r="T27" s="1868">
        <v>0</v>
      </c>
      <c r="U27" s="1868">
        <v>0</v>
      </c>
      <c r="V27" s="1868">
        <v>19</v>
      </c>
      <c r="W27" s="1868">
        <v>0</v>
      </c>
      <c r="X27" s="1870">
        <v>0</v>
      </c>
      <c r="Y27" s="256">
        <f t="shared" ca="1" si="7"/>
        <v>41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1</v>
      </c>
    </row>
    <row r="28" spans="2:28" x14ac:dyDescent="0.25">
      <c r="B28" s="256">
        <f t="shared" ca="1" si="6"/>
        <v>38</v>
      </c>
      <c r="C28" s="256">
        <f t="shared" ca="1" si="9"/>
        <v>38</v>
      </c>
      <c r="E28" s="1867">
        <v>3</v>
      </c>
      <c r="F28" s="1868" t="s">
        <v>682</v>
      </c>
      <c r="G28" s="1868" t="s">
        <v>769</v>
      </c>
      <c r="H28" s="1876">
        <v>21.95</v>
      </c>
      <c r="I28" s="1868">
        <v>5</v>
      </c>
      <c r="J28" s="1868">
        <v>0</v>
      </c>
      <c r="K28" s="1868">
        <v>0</v>
      </c>
      <c r="L28" s="1868">
        <v>0</v>
      </c>
      <c r="M28" s="1868">
        <v>1</v>
      </c>
      <c r="N28" s="1868">
        <v>0</v>
      </c>
      <c r="O28" s="1868">
        <v>0</v>
      </c>
      <c r="P28" s="1868">
        <v>0</v>
      </c>
      <c r="Q28" s="1868">
        <v>4</v>
      </c>
      <c r="R28" s="1868">
        <v>0</v>
      </c>
      <c r="S28" s="1868">
        <v>0</v>
      </c>
      <c r="T28" s="1868">
        <v>0</v>
      </c>
      <c r="U28" s="1868">
        <v>0</v>
      </c>
      <c r="V28" s="1868">
        <v>22</v>
      </c>
      <c r="W28" s="1868">
        <v>0</v>
      </c>
      <c r="X28" s="1870">
        <v>0</v>
      </c>
      <c r="Y28" s="256">
        <f t="shared" ca="1" si="7"/>
        <v>38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867">
        <v>4</v>
      </c>
      <c r="F29" s="1868" t="s">
        <v>707</v>
      </c>
      <c r="G29" s="1868" t="s">
        <v>769</v>
      </c>
      <c r="H29" s="1876">
        <v>17.829999999999998</v>
      </c>
      <c r="I29" s="1868">
        <v>0</v>
      </c>
      <c r="J29" s="1868">
        <v>0</v>
      </c>
      <c r="K29" s="1868">
        <v>0</v>
      </c>
      <c r="L29" s="1868">
        <v>0</v>
      </c>
      <c r="M29" s="1868">
        <v>0</v>
      </c>
      <c r="N29" s="1868">
        <v>0</v>
      </c>
      <c r="O29" s="1868">
        <v>0</v>
      </c>
      <c r="P29" s="1868">
        <v>0</v>
      </c>
      <c r="Q29" s="1868">
        <v>0</v>
      </c>
      <c r="R29" s="1868">
        <v>0</v>
      </c>
      <c r="S29" s="1868">
        <v>0</v>
      </c>
      <c r="T29" s="1868">
        <v>0</v>
      </c>
      <c r="U29" s="1868">
        <v>0</v>
      </c>
      <c r="V29" s="1868">
        <v>0</v>
      </c>
      <c r="W29" s="1868">
        <v>0</v>
      </c>
      <c r="X29" s="1870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867">
        <v>5</v>
      </c>
      <c r="F30" s="1868" t="s">
        <v>622</v>
      </c>
      <c r="G30" s="1868" t="s">
        <v>770</v>
      </c>
      <c r="H30" s="1876">
        <v>21.74</v>
      </c>
      <c r="I30" s="1868">
        <v>2</v>
      </c>
      <c r="J30" s="1868">
        <v>3</v>
      </c>
      <c r="K30" s="1868">
        <v>2</v>
      </c>
      <c r="L30" s="1868">
        <v>1</v>
      </c>
      <c r="M30" s="1868">
        <v>1</v>
      </c>
      <c r="N30" s="1868">
        <v>0</v>
      </c>
      <c r="O30" s="1868">
        <v>32</v>
      </c>
      <c r="P30" s="1868">
        <v>47</v>
      </c>
      <c r="Q30" s="1868">
        <v>0</v>
      </c>
      <c r="R30" s="1868">
        <v>140</v>
      </c>
      <c r="S30" s="1868">
        <v>0</v>
      </c>
      <c r="T30" s="1868">
        <v>23</v>
      </c>
      <c r="U30" s="1868">
        <v>18</v>
      </c>
      <c r="V30" s="1868">
        <v>0</v>
      </c>
      <c r="W30" s="1868">
        <v>18</v>
      </c>
      <c r="X30" s="1870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867">
        <v>6</v>
      </c>
      <c r="F31" s="1868" t="s">
        <v>611</v>
      </c>
      <c r="G31" s="1868" t="s">
        <v>770</v>
      </c>
      <c r="H31" s="1876">
        <v>27.04</v>
      </c>
      <c r="I31" s="1868">
        <v>7</v>
      </c>
      <c r="J31" s="1868">
        <v>4</v>
      </c>
      <c r="K31" s="1868">
        <v>0</v>
      </c>
      <c r="L31" s="1868">
        <v>2</v>
      </c>
      <c r="M31" s="1868">
        <v>1</v>
      </c>
      <c r="N31" s="1868">
        <v>81</v>
      </c>
      <c r="O31" s="1868">
        <v>0</v>
      </c>
      <c r="P31" s="1868">
        <v>20</v>
      </c>
      <c r="Q31" s="1868">
        <v>0</v>
      </c>
      <c r="R31" s="1868">
        <v>111</v>
      </c>
      <c r="S31" s="1868">
        <v>58</v>
      </c>
      <c r="T31" s="1868">
        <v>0</v>
      </c>
      <c r="U31" s="1868">
        <v>19</v>
      </c>
      <c r="V31" s="1868">
        <v>0</v>
      </c>
      <c r="W31" s="1868">
        <v>18</v>
      </c>
      <c r="X31" s="1870">
        <v>18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42</v>
      </c>
      <c r="C32" s="256">
        <f t="shared" ca="1" si="9"/>
        <v>42</v>
      </c>
      <c r="E32" s="1867">
        <v>7</v>
      </c>
      <c r="F32" s="1868" t="s">
        <v>842</v>
      </c>
      <c r="G32" s="1868" t="s">
        <v>769</v>
      </c>
      <c r="H32" s="1876">
        <v>20.9</v>
      </c>
      <c r="I32" s="1868">
        <v>4</v>
      </c>
      <c r="J32" s="1868">
        <v>0</v>
      </c>
      <c r="K32" s="1868">
        <v>0</v>
      </c>
      <c r="L32" s="1868">
        <v>0</v>
      </c>
      <c r="M32" s="1868">
        <v>1</v>
      </c>
      <c r="N32" s="1868">
        <v>0</v>
      </c>
      <c r="O32" s="1868">
        <v>40</v>
      </c>
      <c r="P32" s="1868">
        <v>0</v>
      </c>
      <c r="Q32" s="1868">
        <v>0</v>
      </c>
      <c r="R32" s="1868">
        <v>0</v>
      </c>
      <c r="S32" s="1868">
        <v>0</v>
      </c>
      <c r="T32" s="1868">
        <v>24</v>
      </c>
      <c r="U32" s="1868">
        <v>0</v>
      </c>
      <c r="V32" s="1868">
        <v>0</v>
      </c>
      <c r="W32" s="1868">
        <v>0</v>
      </c>
      <c r="X32" s="1870">
        <v>0</v>
      </c>
      <c r="Y32" s="256">
        <f t="shared" ca="1" si="7"/>
        <v>42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867">
        <v>8</v>
      </c>
      <c r="F33" s="1868" t="s">
        <v>788</v>
      </c>
      <c r="G33" s="1868" t="s">
        <v>769</v>
      </c>
      <c r="H33" s="1876">
        <v>23.02</v>
      </c>
      <c r="I33" s="1868">
        <v>5</v>
      </c>
      <c r="J33" s="1868">
        <v>3</v>
      </c>
      <c r="K33" s="1868">
        <v>0</v>
      </c>
      <c r="L33" s="1868">
        <v>0</v>
      </c>
      <c r="M33" s="1868">
        <v>1</v>
      </c>
      <c r="N33" s="1868">
        <v>0</v>
      </c>
      <c r="O33" s="1868">
        <v>0</v>
      </c>
      <c r="P33" s="1868">
        <v>32</v>
      </c>
      <c r="Q33" s="1868">
        <v>0</v>
      </c>
      <c r="R33" s="1868">
        <v>0</v>
      </c>
      <c r="S33" s="1868">
        <v>0</v>
      </c>
      <c r="T33" s="1868">
        <v>0</v>
      </c>
      <c r="U33" s="1868">
        <v>25</v>
      </c>
      <c r="V33" s="1868">
        <v>0</v>
      </c>
      <c r="W33" s="1868">
        <v>0</v>
      </c>
      <c r="X33" s="1870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1867">
        <v>9</v>
      </c>
      <c r="F34" s="1868" t="s">
        <v>729</v>
      </c>
      <c r="G34" s="1868"/>
      <c r="H34" s="1876"/>
      <c r="I34" s="1868">
        <v>0</v>
      </c>
      <c r="J34" s="1868">
        <v>0</v>
      </c>
      <c r="K34" s="1868">
        <v>0</v>
      </c>
      <c r="L34" s="1868">
        <v>0</v>
      </c>
      <c r="M34" s="1868">
        <v>1</v>
      </c>
      <c r="N34" s="1868">
        <v>0</v>
      </c>
      <c r="O34" s="1868">
        <v>0</v>
      </c>
      <c r="P34" s="1868">
        <v>0</v>
      </c>
      <c r="Q34" s="1868">
        <v>0</v>
      </c>
      <c r="R34" s="1868">
        <v>0</v>
      </c>
      <c r="S34" s="1868">
        <v>0</v>
      </c>
      <c r="T34" s="1868">
        <v>0</v>
      </c>
      <c r="U34" s="1868">
        <v>0</v>
      </c>
      <c r="V34" s="1868">
        <v>0</v>
      </c>
      <c r="W34" s="1868">
        <v>0</v>
      </c>
      <c r="X34" s="1870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871">
        <v>10</v>
      </c>
      <c r="F35" s="1872" t="s">
        <v>1</v>
      </c>
      <c r="G35" s="1872"/>
      <c r="H35" s="1877"/>
      <c r="I35" s="1872">
        <v>0</v>
      </c>
      <c r="J35" s="1872">
        <v>0</v>
      </c>
      <c r="K35" s="1872">
        <v>0</v>
      </c>
      <c r="L35" s="1872">
        <v>0</v>
      </c>
      <c r="M35" s="1872">
        <v>0</v>
      </c>
      <c r="N35" s="1872">
        <v>0</v>
      </c>
      <c r="O35" s="1872">
        <v>0</v>
      </c>
      <c r="P35" s="1872">
        <v>0</v>
      </c>
      <c r="Q35" s="1872">
        <v>0</v>
      </c>
      <c r="R35" s="1872">
        <v>0</v>
      </c>
      <c r="S35" s="1872">
        <v>0</v>
      </c>
      <c r="T35" s="1872">
        <v>0</v>
      </c>
      <c r="U35" s="1872">
        <v>0</v>
      </c>
      <c r="V35" s="1872">
        <v>0</v>
      </c>
      <c r="W35" s="1872">
        <v>0</v>
      </c>
      <c r="X35" s="187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892" t="s">
        <v>749</v>
      </c>
      <c r="F40" s="1893" t="s">
        <v>750</v>
      </c>
      <c r="G40" s="1893" t="s">
        <v>751</v>
      </c>
      <c r="H40" s="1893" t="s">
        <v>752</v>
      </c>
      <c r="I40" s="1893" t="s">
        <v>753</v>
      </c>
      <c r="J40" s="1893" t="s">
        <v>754</v>
      </c>
      <c r="K40" s="1893" t="s">
        <v>755</v>
      </c>
      <c r="L40" s="1893"/>
      <c r="M40" s="1893"/>
      <c r="N40" s="1893"/>
      <c r="O40" s="1893"/>
      <c r="P40" s="1893"/>
      <c r="Q40" s="1893"/>
      <c r="R40" s="1893"/>
      <c r="S40" s="1893"/>
      <c r="T40" s="1893"/>
      <c r="U40" s="1893"/>
      <c r="V40" s="1893"/>
      <c r="W40" s="1893"/>
      <c r="X40" s="1894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902">
        <v>3</v>
      </c>
      <c r="F41" s="1903">
        <v>4</v>
      </c>
      <c r="G41" s="1896">
        <v>6</v>
      </c>
      <c r="H41" s="1896">
        <v>6</v>
      </c>
      <c r="I41" s="1897">
        <v>18</v>
      </c>
      <c r="J41" s="1897">
        <v>19</v>
      </c>
      <c r="K41" s="1896">
        <v>62</v>
      </c>
      <c r="L41" s="1896"/>
      <c r="M41" s="1896"/>
      <c r="N41" s="1896"/>
      <c r="O41" s="1896"/>
      <c r="P41" s="1896"/>
      <c r="Q41" s="1896"/>
      <c r="R41" s="1896"/>
      <c r="S41" s="1896"/>
      <c r="T41" s="1896"/>
      <c r="U41" s="1896"/>
      <c r="V41" s="1896"/>
      <c r="W41" s="1896"/>
      <c r="X41" s="1898"/>
      <c r="AA41" s="256">
        <f>IF(E41=D38,0,1)</f>
        <v>0</v>
      </c>
    </row>
    <row r="42" spans="2:28" x14ac:dyDescent="0.25">
      <c r="E42" s="1895" t="s">
        <v>581</v>
      </c>
      <c r="F42" s="1896" t="s">
        <v>63</v>
      </c>
      <c r="G42" s="1896" t="s">
        <v>756</v>
      </c>
      <c r="H42" s="1896" t="s">
        <v>757</v>
      </c>
      <c r="I42" s="1897" t="s">
        <v>66</v>
      </c>
      <c r="J42" s="1897" t="s">
        <v>67</v>
      </c>
      <c r="K42" s="1896" t="s">
        <v>68</v>
      </c>
      <c r="L42" s="1896" t="s">
        <v>69</v>
      </c>
      <c r="M42" s="1896" t="s">
        <v>22</v>
      </c>
      <c r="N42" s="1896" t="s">
        <v>758</v>
      </c>
      <c r="O42" s="1896" t="s">
        <v>759</v>
      </c>
      <c r="P42" s="1896" t="s">
        <v>760</v>
      </c>
      <c r="Q42" s="1896" t="s">
        <v>761</v>
      </c>
      <c r="R42" s="1896" t="s">
        <v>762</v>
      </c>
      <c r="S42" s="1896" t="s">
        <v>763</v>
      </c>
      <c r="T42" s="1896" t="s">
        <v>764</v>
      </c>
      <c r="U42" s="1896" t="s">
        <v>765</v>
      </c>
      <c r="V42" s="1896" t="s">
        <v>766</v>
      </c>
      <c r="W42" s="1896" t="s">
        <v>767</v>
      </c>
      <c r="X42" s="1898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895">
        <v>1</v>
      </c>
      <c r="F43" s="1896" t="s">
        <v>633</v>
      </c>
      <c r="G43" s="1896" t="s">
        <v>770</v>
      </c>
      <c r="H43" s="1904">
        <v>19.03</v>
      </c>
      <c r="I43" s="1896">
        <v>7</v>
      </c>
      <c r="J43" s="1896">
        <v>2</v>
      </c>
      <c r="K43" s="1896">
        <v>1</v>
      </c>
      <c r="L43" s="1896">
        <v>1</v>
      </c>
      <c r="M43" s="1896">
        <v>1</v>
      </c>
      <c r="N43" s="1896">
        <v>0</v>
      </c>
      <c r="O43" s="1896">
        <v>16</v>
      </c>
      <c r="P43" s="1896">
        <v>20</v>
      </c>
      <c r="Q43" s="1896">
        <v>8</v>
      </c>
      <c r="R43" s="1896">
        <v>0</v>
      </c>
      <c r="S43" s="1896">
        <v>0</v>
      </c>
      <c r="T43" s="1896">
        <v>22</v>
      </c>
      <c r="U43" s="1896">
        <v>22</v>
      </c>
      <c r="V43" s="1896">
        <v>35</v>
      </c>
      <c r="W43" s="1896">
        <v>0</v>
      </c>
      <c r="X43" s="1898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895">
        <v>2</v>
      </c>
      <c r="F44" s="1896" t="s">
        <v>792</v>
      </c>
      <c r="G44" s="1896" t="s">
        <v>770</v>
      </c>
      <c r="H44" s="1904">
        <v>15.87</v>
      </c>
      <c r="I44" s="1896">
        <v>4</v>
      </c>
      <c r="J44" s="1896">
        <v>0</v>
      </c>
      <c r="K44" s="1896">
        <v>0</v>
      </c>
      <c r="L44" s="1896">
        <v>1</v>
      </c>
      <c r="M44" s="1896">
        <v>1</v>
      </c>
      <c r="N44" s="1896">
        <v>0</v>
      </c>
      <c r="O44" s="1896">
        <v>16</v>
      </c>
      <c r="P44" s="1896">
        <v>0</v>
      </c>
      <c r="Q44" s="1896">
        <v>0</v>
      </c>
      <c r="R44" s="1896">
        <v>4</v>
      </c>
      <c r="S44" s="1896">
        <v>44</v>
      </c>
      <c r="T44" s="1896">
        <v>34</v>
      </c>
      <c r="U44" s="1896">
        <v>0</v>
      </c>
      <c r="V44" s="1896">
        <v>0</v>
      </c>
      <c r="W44" s="1896">
        <v>38</v>
      </c>
      <c r="X44" s="1898">
        <v>24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895">
        <v>3</v>
      </c>
      <c r="F45" s="1896" t="s">
        <v>585</v>
      </c>
      <c r="G45" s="1896" t="s">
        <v>769</v>
      </c>
      <c r="H45" s="1904">
        <v>21.87</v>
      </c>
      <c r="I45" s="1896">
        <v>5</v>
      </c>
      <c r="J45" s="1896">
        <v>1</v>
      </c>
      <c r="K45" s="1896">
        <v>0</v>
      </c>
      <c r="L45" s="1896">
        <v>1</v>
      </c>
      <c r="M45" s="1896">
        <v>1</v>
      </c>
      <c r="N45" s="1896">
        <v>14</v>
      </c>
      <c r="O45" s="1896">
        <v>32</v>
      </c>
      <c r="P45" s="1896">
        <v>0</v>
      </c>
      <c r="Q45" s="1896">
        <v>0</v>
      </c>
      <c r="R45" s="1896">
        <v>20</v>
      </c>
      <c r="S45" s="1896">
        <v>0</v>
      </c>
      <c r="T45" s="1896">
        <v>28</v>
      </c>
      <c r="U45" s="1896">
        <v>0</v>
      </c>
      <c r="V45" s="1896">
        <v>0</v>
      </c>
      <c r="W45" s="1896">
        <v>22</v>
      </c>
      <c r="X45" s="1898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1895">
        <v>4</v>
      </c>
      <c r="F46" s="1896" t="s">
        <v>583</v>
      </c>
      <c r="G46" s="1896" t="s">
        <v>769</v>
      </c>
      <c r="H46" s="1904">
        <v>18.98</v>
      </c>
      <c r="I46" s="1896">
        <v>3</v>
      </c>
      <c r="J46" s="1896">
        <v>2</v>
      </c>
      <c r="K46" s="1896">
        <v>0</v>
      </c>
      <c r="L46" s="1896">
        <v>0</v>
      </c>
      <c r="M46" s="1896">
        <v>1</v>
      </c>
      <c r="N46" s="1896">
        <v>0</v>
      </c>
      <c r="O46" s="1896">
        <v>0</v>
      </c>
      <c r="P46" s="1896">
        <v>0</v>
      </c>
      <c r="Q46" s="1896">
        <v>9</v>
      </c>
      <c r="R46" s="1896">
        <v>60</v>
      </c>
      <c r="S46" s="1896">
        <v>0</v>
      </c>
      <c r="T46" s="1896">
        <v>0</v>
      </c>
      <c r="U46" s="1896">
        <v>0</v>
      </c>
      <c r="V46" s="1896">
        <v>23</v>
      </c>
      <c r="W46" s="1896">
        <v>23</v>
      </c>
      <c r="X46" s="1898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895">
        <v>5</v>
      </c>
      <c r="F47" s="1896" t="s">
        <v>794</v>
      </c>
      <c r="G47" s="1896" t="s">
        <v>770</v>
      </c>
      <c r="H47" s="1904">
        <v>28.17</v>
      </c>
      <c r="I47" s="1896">
        <v>5</v>
      </c>
      <c r="J47" s="1896">
        <v>1</v>
      </c>
      <c r="K47" s="1896">
        <v>1</v>
      </c>
      <c r="L47" s="1896">
        <v>2</v>
      </c>
      <c r="M47" s="1896">
        <v>1</v>
      </c>
      <c r="N47" s="1896">
        <v>24</v>
      </c>
      <c r="O47" s="1896">
        <v>121</v>
      </c>
      <c r="P47" s="1896">
        <v>0</v>
      </c>
      <c r="Q47" s="1896">
        <v>40</v>
      </c>
      <c r="R47" s="1896">
        <v>20</v>
      </c>
      <c r="S47" s="1896">
        <v>0</v>
      </c>
      <c r="T47" s="1896">
        <v>15</v>
      </c>
      <c r="U47" s="1896">
        <v>0</v>
      </c>
      <c r="V47" s="1896">
        <v>16</v>
      </c>
      <c r="W47" s="1896">
        <v>19</v>
      </c>
      <c r="X47" s="1898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895">
        <v>6</v>
      </c>
      <c r="F48" s="1896" t="s">
        <v>584</v>
      </c>
      <c r="G48" s="1896" t="s">
        <v>769</v>
      </c>
      <c r="H48" s="1904">
        <v>22.05</v>
      </c>
      <c r="I48" s="1896">
        <v>4</v>
      </c>
      <c r="J48" s="1896">
        <v>1</v>
      </c>
      <c r="K48" s="1896">
        <v>1</v>
      </c>
      <c r="L48" s="1896">
        <v>0</v>
      </c>
      <c r="M48" s="1896">
        <v>1</v>
      </c>
      <c r="N48" s="1896">
        <v>0</v>
      </c>
      <c r="O48" s="1896">
        <v>12</v>
      </c>
      <c r="P48" s="1896">
        <v>0</v>
      </c>
      <c r="Q48" s="1896">
        <v>0</v>
      </c>
      <c r="R48" s="1896">
        <v>0</v>
      </c>
      <c r="S48" s="1896">
        <v>0</v>
      </c>
      <c r="T48" s="1896">
        <v>25</v>
      </c>
      <c r="U48" s="1896">
        <v>0</v>
      </c>
      <c r="V48" s="1896">
        <v>0</v>
      </c>
      <c r="W48" s="1896">
        <v>0</v>
      </c>
      <c r="X48" s="1898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895">
        <v>7</v>
      </c>
      <c r="F49" s="1896" t="s">
        <v>822</v>
      </c>
      <c r="G49" s="1896" t="s">
        <v>769</v>
      </c>
      <c r="H49" s="1904">
        <v>18.22</v>
      </c>
      <c r="I49" s="1896">
        <v>5</v>
      </c>
      <c r="J49" s="1896">
        <v>1</v>
      </c>
      <c r="K49" s="1896">
        <v>0</v>
      </c>
      <c r="L49" s="1896">
        <v>1</v>
      </c>
      <c r="M49" s="1896">
        <v>1</v>
      </c>
      <c r="N49" s="1896">
        <v>32</v>
      </c>
      <c r="O49" s="1896">
        <v>0</v>
      </c>
      <c r="P49" s="1896">
        <v>36</v>
      </c>
      <c r="Q49" s="1896">
        <v>0</v>
      </c>
      <c r="R49" s="1896">
        <v>0</v>
      </c>
      <c r="S49" s="1896">
        <v>0</v>
      </c>
      <c r="T49" s="1896">
        <v>0</v>
      </c>
      <c r="U49" s="1896">
        <v>22</v>
      </c>
      <c r="V49" s="1896">
        <v>0</v>
      </c>
      <c r="W49" s="1896">
        <v>0</v>
      </c>
      <c r="X49" s="1898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895">
        <v>8</v>
      </c>
      <c r="F50" s="1896" t="s">
        <v>812</v>
      </c>
      <c r="G50" s="1896" t="s">
        <v>769</v>
      </c>
      <c r="H50" s="1904">
        <v>18.59</v>
      </c>
      <c r="I50" s="1896">
        <v>4</v>
      </c>
      <c r="J50" s="1896">
        <v>0</v>
      </c>
      <c r="K50" s="1896">
        <v>0</v>
      </c>
      <c r="L50" s="1896">
        <v>0</v>
      </c>
      <c r="M50" s="1896">
        <v>1</v>
      </c>
      <c r="N50" s="1896">
        <v>0</v>
      </c>
      <c r="O50" s="1896">
        <v>0</v>
      </c>
      <c r="P50" s="1896">
        <v>0</v>
      </c>
      <c r="Q50" s="1896">
        <v>0</v>
      </c>
      <c r="R50" s="1896">
        <v>0</v>
      </c>
      <c r="S50" s="1896">
        <v>0</v>
      </c>
      <c r="T50" s="1896">
        <v>0</v>
      </c>
      <c r="U50" s="1896">
        <v>0</v>
      </c>
      <c r="V50" s="1896">
        <v>0</v>
      </c>
      <c r="W50" s="1896">
        <v>0</v>
      </c>
      <c r="X50" s="1898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895">
        <v>9</v>
      </c>
      <c r="F51" s="1896" t="s">
        <v>1</v>
      </c>
      <c r="G51" s="1896"/>
      <c r="H51" s="1904"/>
      <c r="I51" s="1896">
        <v>0</v>
      </c>
      <c r="J51" s="1896">
        <v>0</v>
      </c>
      <c r="K51" s="1896">
        <v>0</v>
      </c>
      <c r="L51" s="1896">
        <v>0</v>
      </c>
      <c r="M51" s="1896">
        <v>0</v>
      </c>
      <c r="N51" s="1896">
        <v>0</v>
      </c>
      <c r="O51" s="1896">
        <v>0</v>
      </c>
      <c r="P51" s="1896">
        <v>0</v>
      </c>
      <c r="Q51" s="1896">
        <v>0</v>
      </c>
      <c r="R51" s="1896">
        <v>0</v>
      </c>
      <c r="S51" s="1896">
        <v>0</v>
      </c>
      <c r="T51" s="1896">
        <v>0</v>
      </c>
      <c r="U51" s="1896">
        <v>0</v>
      </c>
      <c r="V51" s="1896">
        <v>0</v>
      </c>
      <c r="W51" s="1896">
        <v>0</v>
      </c>
      <c r="X51" s="1898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899">
        <v>10</v>
      </c>
      <c r="F52" s="1900" t="s">
        <v>1</v>
      </c>
      <c r="G52" s="1900"/>
      <c r="H52" s="1905"/>
      <c r="I52" s="1900">
        <v>0</v>
      </c>
      <c r="J52" s="1900">
        <v>0</v>
      </c>
      <c r="K52" s="1900">
        <v>0</v>
      </c>
      <c r="L52" s="1900">
        <v>0</v>
      </c>
      <c r="M52" s="1900">
        <v>0</v>
      </c>
      <c r="N52" s="1900">
        <v>0</v>
      </c>
      <c r="O52" s="1900">
        <v>0</v>
      </c>
      <c r="P52" s="1900">
        <v>0</v>
      </c>
      <c r="Q52" s="1900">
        <v>0</v>
      </c>
      <c r="R52" s="1900">
        <v>0</v>
      </c>
      <c r="S52" s="1900">
        <v>0</v>
      </c>
      <c r="T52" s="1900">
        <v>0</v>
      </c>
      <c r="U52" s="1900">
        <v>0</v>
      </c>
      <c r="V52" s="1900">
        <v>0</v>
      </c>
      <c r="W52" s="1900">
        <v>0</v>
      </c>
      <c r="X52" s="1901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850" t="s">
        <v>749</v>
      </c>
      <c r="F57" s="1851" t="s">
        <v>750</v>
      </c>
      <c r="G57" s="1851" t="s">
        <v>751</v>
      </c>
      <c r="H57" s="1851" t="s">
        <v>752</v>
      </c>
      <c r="I57" s="1851" t="s">
        <v>753</v>
      </c>
      <c r="J57" s="1851" t="s">
        <v>754</v>
      </c>
      <c r="K57" s="1851" t="s">
        <v>755</v>
      </c>
      <c r="L57" s="1851"/>
      <c r="M57" s="1851"/>
      <c r="N57" s="1851"/>
      <c r="O57" s="1851"/>
      <c r="P57" s="1851"/>
      <c r="Q57" s="1851"/>
      <c r="R57" s="1851"/>
      <c r="S57" s="1851"/>
      <c r="T57" s="1851"/>
      <c r="U57" s="1851"/>
      <c r="V57" s="1851"/>
      <c r="W57" s="1851"/>
      <c r="X57" s="18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860">
        <v>4</v>
      </c>
      <c r="F58" s="1861">
        <v>3</v>
      </c>
      <c r="G58" s="1854">
        <v>6</v>
      </c>
      <c r="H58" s="1854">
        <v>6</v>
      </c>
      <c r="I58" s="1855">
        <v>19</v>
      </c>
      <c r="J58" s="1855">
        <v>18</v>
      </c>
      <c r="K58" s="1854">
        <v>63</v>
      </c>
      <c r="L58" s="1854"/>
      <c r="M58" s="1854"/>
      <c r="N58" s="1854"/>
      <c r="O58" s="1854"/>
      <c r="P58" s="1854"/>
      <c r="Q58" s="1854"/>
      <c r="R58" s="1854"/>
      <c r="S58" s="1854"/>
      <c r="T58" s="1854"/>
      <c r="U58" s="1854"/>
      <c r="V58" s="1854"/>
      <c r="W58" s="1854"/>
      <c r="X58" s="1856"/>
      <c r="AA58" s="256">
        <f>IF(E58=D55,0,1)</f>
        <v>0</v>
      </c>
    </row>
    <row r="59" spans="2:28" x14ac:dyDescent="0.25">
      <c r="E59" s="1853" t="s">
        <v>581</v>
      </c>
      <c r="F59" s="1854" t="s">
        <v>63</v>
      </c>
      <c r="G59" s="1854" t="s">
        <v>756</v>
      </c>
      <c r="H59" s="1854" t="s">
        <v>757</v>
      </c>
      <c r="I59" s="1855" t="s">
        <v>66</v>
      </c>
      <c r="J59" s="1855" t="s">
        <v>67</v>
      </c>
      <c r="K59" s="1854" t="s">
        <v>68</v>
      </c>
      <c r="L59" s="1854" t="s">
        <v>69</v>
      </c>
      <c r="M59" s="1854" t="s">
        <v>22</v>
      </c>
      <c r="N59" s="1854" t="s">
        <v>758</v>
      </c>
      <c r="O59" s="1854" t="s">
        <v>759</v>
      </c>
      <c r="P59" s="1854" t="s">
        <v>760</v>
      </c>
      <c r="Q59" s="1854" t="s">
        <v>761</v>
      </c>
      <c r="R59" s="1854" t="s">
        <v>762</v>
      </c>
      <c r="S59" s="1854" t="s">
        <v>763</v>
      </c>
      <c r="T59" s="1854" t="s">
        <v>764</v>
      </c>
      <c r="U59" s="1854" t="s">
        <v>765</v>
      </c>
      <c r="V59" s="1854" t="s">
        <v>766</v>
      </c>
      <c r="W59" s="1854" t="s">
        <v>767</v>
      </c>
      <c r="X59" s="1856" t="s">
        <v>768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853">
        <v>1</v>
      </c>
      <c r="F60" s="1854" t="s">
        <v>799</v>
      </c>
      <c r="G60" s="1854" t="s">
        <v>769</v>
      </c>
      <c r="H60" s="1862">
        <v>16.989999999999998</v>
      </c>
      <c r="I60" s="1854">
        <v>4</v>
      </c>
      <c r="J60" s="1854">
        <v>1</v>
      </c>
      <c r="K60" s="1854">
        <v>0</v>
      </c>
      <c r="L60" s="1854">
        <v>0</v>
      </c>
      <c r="M60" s="1854">
        <v>1</v>
      </c>
      <c r="N60" s="1854">
        <v>0</v>
      </c>
      <c r="O60" s="1854">
        <v>0</v>
      </c>
      <c r="P60" s="1854">
        <v>0</v>
      </c>
      <c r="Q60" s="1854">
        <v>0</v>
      </c>
      <c r="R60" s="1854">
        <v>0</v>
      </c>
      <c r="S60" s="1854">
        <v>0</v>
      </c>
      <c r="T60" s="1854">
        <v>0</v>
      </c>
      <c r="U60" s="1854">
        <v>0</v>
      </c>
      <c r="V60" s="1854">
        <v>0</v>
      </c>
      <c r="W60" s="1854">
        <v>0</v>
      </c>
      <c r="X60" s="1856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853">
        <v>2</v>
      </c>
      <c r="F61" s="1854" t="s">
        <v>668</v>
      </c>
      <c r="G61" s="1854" t="s">
        <v>769</v>
      </c>
      <c r="H61" s="1862">
        <v>16.97</v>
      </c>
      <c r="I61" s="1854">
        <v>5</v>
      </c>
      <c r="J61" s="1854">
        <v>1</v>
      </c>
      <c r="K61" s="1854">
        <v>0</v>
      </c>
      <c r="L61" s="1854">
        <v>0</v>
      </c>
      <c r="M61" s="1854">
        <v>1</v>
      </c>
      <c r="N61" s="1854">
        <v>0</v>
      </c>
      <c r="O61" s="1854">
        <v>0</v>
      </c>
      <c r="P61" s="1854">
        <v>36</v>
      </c>
      <c r="Q61" s="1854">
        <v>40</v>
      </c>
      <c r="R61" s="1854">
        <v>0</v>
      </c>
      <c r="S61" s="1854">
        <v>0</v>
      </c>
      <c r="T61" s="1854">
        <v>0</v>
      </c>
      <c r="U61" s="1854">
        <v>27</v>
      </c>
      <c r="V61" s="1854">
        <v>23</v>
      </c>
      <c r="W61" s="1854">
        <v>0</v>
      </c>
      <c r="X61" s="1856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853">
        <v>3</v>
      </c>
      <c r="F62" s="1854" t="s">
        <v>627</v>
      </c>
      <c r="G62" s="1854" t="s">
        <v>770</v>
      </c>
      <c r="H62" s="1862">
        <v>21.59</v>
      </c>
      <c r="I62" s="1854">
        <v>3</v>
      </c>
      <c r="J62" s="1854">
        <v>1</v>
      </c>
      <c r="K62" s="1854">
        <v>1</v>
      </c>
      <c r="L62" s="1854">
        <v>1</v>
      </c>
      <c r="M62" s="1854">
        <v>1</v>
      </c>
      <c r="N62" s="1854">
        <v>0</v>
      </c>
      <c r="O62" s="1854">
        <v>0</v>
      </c>
      <c r="P62" s="1854">
        <v>16</v>
      </c>
      <c r="Q62" s="1854">
        <v>20</v>
      </c>
      <c r="R62" s="1854">
        <v>0</v>
      </c>
      <c r="S62" s="1854">
        <v>20</v>
      </c>
      <c r="T62" s="1854">
        <v>0</v>
      </c>
      <c r="U62" s="1854">
        <v>21</v>
      </c>
      <c r="V62" s="1854">
        <v>22</v>
      </c>
      <c r="W62" s="1854">
        <v>0</v>
      </c>
      <c r="X62" s="1856">
        <v>20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89</v>
      </c>
      <c r="C63" s="256">
        <f t="shared" ca="1" si="21"/>
        <v>89</v>
      </c>
      <c r="E63" s="1853">
        <v>4</v>
      </c>
      <c r="F63" s="1854" t="s">
        <v>841</v>
      </c>
      <c r="G63" s="1854" t="s">
        <v>770</v>
      </c>
      <c r="H63" s="1862">
        <v>23.66</v>
      </c>
      <c r="I63" s="1854">
        <v>3</v>
      </c>
      <c r="J63" s="1854">
        <v>3</v>
      </c>
      <c r="K63" s="1854">
        <v>1</v>
      </c>
      <c r="L63" s="1854">
        <v>1</v>
      </c>
      <c r="M63" s="1854">
        <v>1</v>
      </c>
      <c r="N63" s="1854">
        <v>0</v>
      </c>
      <c r="O63" s="1854">
        <v>32</v>
      </c>
      <c r="P63" s="1854">
        <v>16</v>
      </c>
      <c r="Q63" s="1854">
        <v>0</v>
      </c>
      <c r="R63" s="1854">
        <v>0</v>
      </c>
      <c r="S63" s="1854">
        <v>8</v>
      </c>
      <c r="T63" s="1854">
        <v>16</v>
      </c>
      <c r="U63" s="1854">
        <v>22</v>
      </c>
      <c r="V63" s="1854">
        <v>0</v>
      </c>
      <c r="W63" s="1854">
        <v>0</v>
      </c>
      <c r="X63" s="1856">
        <v>20</v>
      </c>
      <c r="Y63" s="256">
        <f t="shared" ca="1" si="19"/>
        <v>89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853">
        <v>5</v>
      </c>
      <c r="F64" s="1854" t="s">
        <v>592</v>
      </c>
      <c r="G64" s="1854" t="s">
        <v>769</v>
      </c>
      <c r="H64" s="1862">
        <v>26.08</v>
      </c>
      <c r="I64" s="1854">
        <v>5</v>
      </c>
      <c r="J64" s="1854">
        <v>2</v>
      </c>
      <c r="K64" s="1854">
        <v>0</v>
      </c>
      <c r="L64" s="1854">
        <v>0</v>
      </c>
      <c r="M64" s="1854">
        <v>1</v>
      </c>
      <c r="N64" s="1854">
        <v>0</v>
      </c>
      <c r="O64" s="1854">
        <v>0</v>
      </c>
      <c r="P64" s="1854">
        <v>54</v>
      </c>
      <c r="Q64" s="1854">
        <v>0</v>
      </c>
      <c r="R64" s="1854">
        <v>0</v>
      </c>
      <c r="S64" s="1854">
        <v>0</v>
      </c>
      <c r="T64" s="1854">
        <v>0</v>
      </c>
      <c r="U64" s="1854">
        <v>20</v>
      </c>
      <c r="V64" s="1854">
        <v>0</v>
      </c>
      <c r="W64" s="1854">
        <v>0</v>
      </c>
      <c r="X64" s="1856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1853">
        <v>6</v>
      </c>
      <c r="F65" s="1854" t="s">
        <v>801</v>
      </c>
      <c r="G65" s="1854" t="s">
        <v>770</v>
      </c>
      <c r="H65" s="1862">
        <v>22.34</v>
      </c>
      <c r="I65" s="1854">
        <v>9</v>
      </c>
      <c r="J65" s="1854">
        <v>1</v>
      </c>
      <c r="K65" s="1854">
        <v>0</v>
      </c>
      <c r="L65" s="1854">
        <v>2</v>
      </c>
      <c r="M65" s="1854">
        <v>1</v>
      </c>
      <c r="N65" s="1854">
        <v>36</v>
      </c>
      <c r="O65" s="1854">
        <v>0</v>
      </c>
      <c r="P65" s="1854">
        <v>20</v>
      </c>
      <c r="Q65" s="1854">
        <v>50</v>
      </c>
      <c r="R65" s="1854">
        <v>4</v>
      </c>
      <c r="S65" s="1854">
        <v>0</v>
      </c>
      <c r="T65" s="1854">
        <v>0</v>
      </c>
      <c r="U65" s="1854">
        <v>23</v>
      </c>
      <c r="V65" s="1854">
        <v>17</v>
      </c>
      <c r="W65" s="1854">
        <v>25</v>
      </c>
      <c r="X65" s="1856">
        <v>0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853">
        <v>7</v>
      </c>
      <c r="F66" s="1854" t="s">
        <v>692</v>
      </c>
      <c r="G66" s="1854" t="s">
        <v>770</v>
      </c>
      <c r="H66" s="1862">
        <v>19.48</v>
      </c>
      <c r="I66" s="1854">
        <v>5</v>
      </c>
      <c r="J66" s="1854">
        <v>0</v>
      </c>
      <c r="K66" s="1854">
        <v>0</v>
      </c>
      <c r="L66" s="1854">
        <v>1</v>
      </c>
      <c r="M66" s="1854">
        <v>1</v>
      </c>
      <c r="N66" s="1854">
        <v>0</v>
      </c>
      <c r="O66" s="1854">
        <v>40</v>
      </c>
      <c r="P66" s="1854">
        <v>0</v>
      </c>
      <c r="Q66" s="1854">
        <v>20</v>
      </c>
      <c r="R66" s="1854">
        <v>18</v>
      </c>
      <c r="S66" s="1854">
        <v>0</v>
      </c>
      <c r="T66" s="1854">
        <v>22</v>
      </c>
      <c r="U66" s="1854">
        <v>0</v>
      </c>
      <c r="V66" s="1854">
        <v>25</v>
      </c>
      <c r="W66" s="1854">
        <v>25</v>
      </c>
      <c r="X66" s="1856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853">
        <v>8</v>
      </c>
      <c r="F67" s="1854" t="s">
        <v>808</v>
      </c>
      <c r="G67" s="1854" t="s">
        <v>770</v>
      </c>
      <c r="H67" s="1862">
        <v>24.24</v>
      </c>
      <c r="I67" s="1854">
        <v>3</v>
      </c>
      <c r="J67" s="1854">
        <v>1</v>
      </c>
      <c r="K67" s="1854">
        <v>0</v>
      </c>
      <c r="L67" s="1854">
        <v>1</v>
      </c>
      <c r="M67" s="1854">
        <v>1</v>
      </c>
      <c r="N67" s="1854">
        <v>0</v>
      </c>
      <c r="O67" s="1854">
        <v>12</v>
      </c>
      <c r="P67" s="1854">
        <v>72</v>
      </c>
      <c r="Q67" s="1854">
        <v>18</v>
      </c>
      <c r="R67" s="1854">
        <v>0</v>
      </c>
      <c r="S67" s="1854">
        <v>0</v>
      </c>
      <c r="T67" s="1854">
        <v>19</v>
      </c>
      <c r="U67" s="1854">
        <v>24</v>
      </c>
      <c r="V67" s="1854">
        <v>19</v>
      </c>
      <c r="W67" s="1854">
        <v>0</v>
      </c>
      <c r="X67" s="1856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853">
        <v>9</v>
      </c>
      <c r="F68" s="1854" t="s">
        <v>1</v>
      </c>
      <c r="G68" s="1854"/>
      <c r="H68" s="1862"/>
      <c r="I68" s="1854">
        <v>0</v>
      </c>
      <c r="J68" s="1854">
        <v>0</v>
      </c>
      <c r="K68" s="1854">
        <v>0</v>
      </c>
      <c r="L68" s="1854">
        <v>0</v>
      </c>
      <c r="M68" s="1854">
        <v>0</v>
      </c>
      <c r="N68" s="1854">
        <v>0</v>
      </c>
      <c r="O68" s="1854">
        <v>0</v>
      </c>
      <c r="P68" s="1854">
        <v>0</v>
      </c>
      <c r="Q68" s="1854">
        <v>0</v>
      </c>
      <c r="R68" s="1854">
        <v>0</v>
      </c>
      <c r="S68" s="1854">
        <v>0</v>
      </c>
      <c r="T68" s="1854">
        <v>0</v>
      </c>
      <c r="U68" s="1854">
        <v>0</v>
      </c>
      <c r="V68" s="1854">
        <v>0</v>
      </c>
      <c r="W68" s="1854">
        <v>0</v>
      </c>
      <c r="X68" s="18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857">
        <v>10</v>
      </c>
      <c r="F69" s="1858" t="s">
        <v>1</v>
      </c>
      <c r="G69" s="1858"/>
      <c r="H69" s="1863"/>
      <c r="I69" s="1858">
        <v>0</v>
      </c>
      <c r="J69" s="1858">
        <v>0</v>
      </c>
      <c r="K69" s="1858">
        <v>0</v>
      </c>
      <c r="L69" s="1858">
        <v>0</v>
      </c>
      <c r="M69" s="1858">
        <v>0</v>
      </c>
      <c r="N69" s="1858">
        <v>0</v>
      </c>
      <c r="O69" s="1858">
        <v>0</v>
      </c>
      <c r="P69" s="1858">
        <v>0</v>
      </c>
      <c r="Q69" s="1858">
        <v>0</v>
      </c>
      <c r="R69" s="1858">
        <v>0</v>
      </c>
      <c r="S69" s="1858">
        <v>0</v>
      </c>
      <c r="T69" s="1858">
        <v>0</v>
      </c>
      <c r="U69" s="1858">
        <v>0</v>
      </c>
      <c r="V69" s="1858">
        <v>0</v>
      </c>
      <c r="W69" s="1858">
        <v>0</v>
      </c>
      <c r="X69" s="18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948" t="s">
        <v>749</v>
      </c>
      <c r="F74" s="1949" t="s">
        <v>750</v>
      </c>
      <c r="G74" s="1949" t="s">
        <v>751</v>
      </c>
      <c r="H74" s="1949" t="s">
        <v>752</v>
      </c>
      <c r="I74" s="1949" t="s">
        <v>753</v>
      </c>
      <c r="J74" s="1949" t="s">
        <v>754</v>
      </c>
      <c r="K74" s="1949" t="s">
        <v>755</v>
      </c>
      <c r="L74" s="1949"/>
      <c r="M74" s="1949"/>
      <c r="N74" s="1949"/>
      <c r="O74" s="1949"/>
      <c r="P74" s="1949"/>
      <c r="Q74" s="1949"/>
      <c r="R74" s="1949"/>
      <c r="S74" s="1949"/>
      <c r="T74" s="1949"/>
      <c r="U74" s="1949"/>
      <c r="V74" s="1949"/>
      <c r="W74" s="1949"/>
      <c r="X74" s="1950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958">
        <v>5</v>
      </c>
      <c r="F75" s="1959">
        <v>7</v>
      </c>
      <c r="G75" s="1952">
        <v>6</v>
      </c>
      <c r="H75" s="1952">
        <v>6</v>
      </c>
      <c r="I75" s="1953">
        <v>16</v>
      </c>
      <c r="J75" s="1953">
        <v>17</v>
      </c>
      <c r="K75" s="1952">
        <v>51</v>
      </c>
      <c r="L75" s="1952"/>
      <c r="M75" s="1952"/>
      <c r="N75" s="1952"/>
      <c r="O75" s="1952"/>
      <c r="P75" s="1952"/>
      <c r="Q75" s="1952"/>
      <c r="R75" s="1952"/>
      <c r="S75" s="1952"/>
      <c r="T75" s="1952"/>
      <c r="U75" s="1952"/>
      <c r="V75" s="1952"/>
      <c r="W75" s="1952"/>
      <c r="X75" s="1954"/>
      <c r="AA75" s="256">
        <f>IF(E75=D72,0,1)</f>
        <v>0</v>
      </c>
    </row>
    <row r="76" spans="2:28" x14ac:dyDescent="0.25">
      <c r="E76" s="1951" t="s">
        <v>581</v>
      </c>
      <c r="F76" s="1952" t="s">
        <v>63</v>
      </c>
      <c r="G76" s="1952" t="s">
        <v>756</v>
      </c>
      <c r="H76" s="1952" t="s">
        <v>757</v>
      </c>
      <c r="I76" s="1953" t="s">
        <v>66</v>
      </c>
      <c r="J76" s="1953" t="s">
        <v>67</v>
      </c>
      <c r="K76" s="1952" t="s">
        <v>68</v>
      </c>
      <c r="L76" s="1952" t="s">
        <v>69</v>
      </c>
      <c r="M76" s="1952" t="s">
        <v>22</v>
      </c>
      <c r="N76" s="1952" t="s">
        <v>758</v>
      </c>
      <c r="O76" s="1952" t="s">
        <v>759</v>
      </c>
      <c r="P76" s="1952" t="s">
        <v>760</v>
      </c>
      <c r="Q76" s="1952" t="s">
        <v>761</v>
      </c>
      <c r="R76" s="1952" t="s">
        <v>762</v>
      </c>
      <c r="S76" s="1952" t="s">
        <v>763</v>
      </c>
      <c r="T76" s="1952" t="s">
        <v>764</v>
      </c>
      <c r="U76" s="1952" t="s">
        <v>765</v>
      </c>
      <c r="V76" s="1952" t="s">
        <v>766</v>
      </c>
      <c r="W76" s="1952" t="s">
        <v>767</v>
      </c>
      <c r="X76" s="1954" t="s">
        <v>768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1951">
        <v>1</v>
      </c>
      <c r="F77" s="1952" t="s">
        <v>672</v>
      </c>
      <c r="G77" s="1952" t="s">
        <v>770</v>
      </c>
      <c r="H77" s="1960">
        <v>22.43</v>
      </c>
      <c r="I77" s="1952">
        <v>5</v>
      </c>
      <c r="J77" s="1952">
        <v>1</v>
      </c>
      <c r="K77" s="1952">
        <v>0</v>
      </c>
      <c r="L77" s="1952">
        <v>1</v>
      </c>
      <c r="M77" s="1952">
        <v>1</v>
      </c>
      <c r="N77" s="1952">
        <v>0</v>
      </c>
      <c r="O77" s="1952">
        <v>57</v>
      </c>
      <c r="P77" s="1952">
        <v>73</v>
      </c>
      <c r="Q77" s="1952">
        <v>20</v>
      </c>
      <c r="R77" s="1952">
        <v>0</v>
      </c>
      <c r="S77" s="1952">
        <v>0</v>
      </c>
      <c r="T77" s="1952">
        <v>21</v>
      </c>
      <c r="U77" s="1952">
        <v>21</v>
      </c>
      <c r="V77" s="1952">
        <v>25</v>
      </c>
      <c r="W77" s="1952">
        <v>0</v>
      </c>
      <c r="X77" s="195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951">
        <v>2</v>
      </c>
      <c r="F78" s="1952" t="s">
        <v>675</v>
      </c>
      <c r="G78" s="1952" t="s">
        <v>769</v>
      </c>
      <c r="H78" s="1960">
        <v>18.29</v>
      </c>
      <c r="I78" s="1952">
        <v>7</v>
      </c>
      <c r="J78" s="1952">
        <v>0</v>
      </c>
      <c r="K78" s="1952">
        <v>0</v>
      </c>
      <c r="L78" s="1952">
        <v>0</v>
      </c>
      <c r="M78" s="1952">
        <v>1</v>
      </c>
      <c r="N78" s="1952">
        <v>0</v>
      </c>
      <c r="O78" s="1952">
        <v>0</v>
      </c>
      <c r="P78" s="1952">
        <v>0</v>
      </c>
      <c r="Q78" s="1952">
        <v>48</v>
      </c>
      <c r="R78" s="1952">
        <v>16</v>
      </c>
      <c r="S78" s="1952">
        <v>0</v>
      </c>
      <c r="T78" s="1952">
        <v>0</v>
      </c>
      <c r="U78" s="1952">
        <v>0</v>
      </c>
      <c r="V78" s="1952">
        <v>18</v>
      </c>
      <c r="W78" s="1952">
        <v>20</v>
      </c>
      <c r="X78" s="1954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107</v>
      </c>
      <c r="C79" s="256">
        <f t="shared" ca="1" si="27"/>
        <v>107</v>
      </c>
      <c r="E79" s="1951">
        <v>3</v>
      </c>
      <c r="F79" s="1952" t="s">
        <v>804</v>
      </c>
      <c r="G79" s="1952" t="s">
        <v>770</v>
      </c>
      <c r="H79" s="1960">
        <v>21.56</v>
      </c>
      <c r="I79" s="1952">
        <v>2</v>
      </c>
      <c r="J79" s="1952">
        <v>2</v>
      </c>
      <c r="K79" s="1952">
        <v>0</v>
      </c>
      <c r="L79" s="1952">
        <v>1</v>
      </c>
      <c r="M79" s="1952">
        <v>1</v>
      </c>
      <c r="N79" s="1952">
        <v>0</v>
      </c>
      <c r="O79" s="1952">
        <v>10</v>
      </c>
      <c r="P79" s="1952">
        <v>0</v>
      </c>
      <c r="Q79" s="1952">
        <v>40</v>
      </c>
      <c r="R79" s="1952">
        <v>40</v>
      </c>
      <c r="S79" s="1952">
        <v>0</v>
      </c>
      <c r="T79" s="1952">
        <v>22</v>
      </c>
      <c r="U79" s="1952">
        <v>0</v>
      </c>
      <c r="V79" s="1952">
        <v>25</v>
      </c>
      <c r="W79" s="1952">
        <v>22</v>
      </c>
      <c r="X79" s="1954">
        <v>0</v>
      </c>
      <c r="Y79" s="256">
        <f t="shared" ca="1" si="25"/>
        <v>107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951">
        <v>4</v>
      </c>
      <c r="F80" s="1952" t="s">
        <v>697</v>
      </c>
      <c r="G80" s="1952" t="s">
        <v>770</v>
      </c>
      <c r="H80" s="1960">
        <v>19.88</v>
      </c>
      <c r="I80" s="1952">
        <v>5</v>
      </c>
      <c r="J80" s="1952">
        <v>3</v>
      </c>
      <c r="K80" s="1952">
        <v>1</v>
      </c>
      <c r="L80" s="1952">
        <v>2</v>
      </c>
      <c r="M80" s="1952">
        <v>1</v>
      </c>
      <c r="N80" s="1952">
        <v>80</v>
      </c>
      <c r="O80" s="1952">
        <v>32</v>
      </c>
      <c r="P80" s="1952">
        <v>10</v>
      </c>
      <c r="Q80" s="1952">
        <v>0</v>
      </c>
      <c r="R80" s="1952">
        <v>8</v>
      </c>
      <c r="S80" s="1952">
        <v>0</v>
      </c>
      <c r="T80" s="1952">
        <v>18</v>
      </c>
      <c r="U80" s="1952">
        <v>29</v>
      </c>
      <c r="V80" s="1952">
        <v>0</v>
      </c>
      <c r="W80" s="1952">
        <v>27</v>
      </c>
      <c r="X80" s="1954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119</v>
      </c>
      <c r="C81" s="256">
        <f t="shared" ca="1" si="27"/>
        <v>119</v>
      </c>
      <c r="E81" s="1951">
        <v>5</v>
      </c>
      <c r="F81" s="1952" t="s">
        <v>844</v>
      </c>
      <c r="G81" s="1952" t="s">
        <v>769</v>
      </c>
      <c r="H81" s="1960">
        <v>11.37</v>
      </c>
      <c r="I81" s="1952">
        <v>0</v>
      </c>
      <c r="J81" s="1952">
        <v>0</v>
      </c>
      <c r="K81" s="1952">
        <v>0</v>
      </c>
      <c r="L81" s="1952">
        <v>0</v>
      </c>
      <c r="M81" s="1952">
        <v>1</v>
      </c>
      <c r="N81" s="1952">
        <v>0</v>
      </c>
      <c r="O81" s="1952">
        <v>0</v>
      </c>
      <c r="P81" s="1952">
        <v>0</v>
      </c>
      <c r="Q81" s="1952">
        <v>0</v>
      </c>
      <c r="R81" s="1952">
        <v>0</v>
      </c>
      <c r="S81" s="1952">
        <v>0</v>
      </c>
      <c r="T81" s="1952">
        <v>0</v>
      </c>
      <c r="U81" s="1952">
        <v>0</v>
      </c>
      <c r="V81" s="1952">
        <v>0</v>
      </c>
      <c r="W81" s="1952">
        <v>0</v>
      </c>
      <c r="X81" s="1954">
        <v>0</v>
      </c>
      <c r="Y81" s="256">
        <f t="shared" ca="1" si="25"/>
        <v>119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1951">
        <v>6</v>
      </c>
      <c r="F82" s="1952" t="s">
        <v>711</v>
      </c>
      <c r="G82" s="1952" t="s">
        <v>770</v>
      </c>
      <c r="H82" s="1960">
        <v>26.45</v>
      </c>
      <c r="I82" s="1952">
        <v>3</v>
      </c>
      <c r="J82" s="1952">
        <v>2</v>
      </c>
      <c r="K82" s="1952">
        <v>1</v>
      </c>
      <c r="L82" s="1952">
        <v>2</v>
      </c>
      <c r="M82" s="1952">
        <v>1</v>
      </c>
      <c r="N82" s="1952">
        <v>40</v>
      </c>
      <c r="O82" s="1952">
        <v>32</v>
      </c>
      <c r="P82" s="1952">
        <v>32</v>
      </c>
      <c r="Q82" s="1952">
        <v>0</v>
      </c>
      <c r="R82" s="1952">
        <v>16</v>
      </c>
      <c r="S82" s="1952">
        <v>0</v>
      </c>
      <c r="T82" s="1952">
        <v>21</v>
      </c>
      <c r="U82" s="1952">
        <v>16</v>
      </c>
      <c r="V82" s="1952">
        <v>0</v>
      </c>
      <c r="W82" s="1952">
        <v>17</v>
      </c>
      <c r="X82" s="1954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951">
        <v>7</v>
      </c>
      <c r="F83" s="1952" t="s">
        <v>674</v>
      </c>
      <c r="G83" s="1952" t="s">
        <v>769</v>
      </c>
      <c r="H83" s="1960">
        <v>18.71</v>
      </c>
      <c r="I83" s="1952">
        <v>1</v>
      </c>
      <c r="J83" s="1952">
        <v>1</v>
      </c>
      <c r="K83" s="1952">
        <v>0</v>
      </c>
      <c r="L83" s="1952">
        <v>0</v>
      </c>
      <c r="M83" s="1952">
        <v>1</v>
      </c>
      <c r="N83" s="1952">
        <v>0</v>
      </c>
      <c r="O83" s="1952">
        <v>0</v>
      </c>
      <c r="P83" s="1952">
        <v>0</v>
      </c>
      <c r="Q83" s="1952">
        <v>0</v>
      </c>
      <c r="R83" s="1952">
        <v>0</v>
      </c>
      <c r="S83" s="1952">
        <v>0</v>
      </c>
      <c r="T83" s="1952">
        <v>0</v>
      </c>
      <c r="U83" s="1952">
        <v>0</v>
      </c>
      <c r="V83" s="1952">
        <v>0</v>
      </c>
      <c r="W83" s="1952">
        <v>0</v>
      </c>
      <c r="X83" s="1954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951">
        <v>8</v>
      </c>
      <c r="F84" s="1952" t="s">
        <v>701</v>
      </c>
      <c r="G84" s="1952" t="s">
        <v>769</v>
      </c>
      <c r="H84" s="1960">
        <v>20.13</v>
      </c>
      <c r="I84" s="1952">
        <v>2</v>
      </c>
      <c r="J84" s="1952">
        <v>1</v>
      </c>
      <c r="K84" s="1952">
        <v>0</v>
      </c>
      <c r="L84" s="1952">
        <v>0</v>
      </c>
      <c r="M84" s="1952">
        <v>1</v>
      </c>
      <c r="N84" s="1952">
        <v>0</v>
      </c>
      <c r="O84" s="1952">
        <v>0</v>
      </c>
      <c r="P84" s="1952">
        <v>0</v>
      </c>
      <c r="Q84" s="1952">
        <v>0</v>
      </c>
      <c r="R84" s="1952">
        <v>0</v>
      </c>
      <c r="S84" s="1952">
        <v>0</v>
      </c>
      <c r="T84" s="1952">
        <v>0</v>
      </c>
      <c r="U84" s="1952">
        <v>0</v>
      </c>
      <c r="V84" s="1952">
        <v>0</v>
      </c>
      <c r="W84" s="1952">
        <v>0</v>
      </c>
      <c r="X84" s="1954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951">
        <v>9</v>
      </c>
      <c r="F85" s="1952" t="s">
        <v>1</v>
      </c>
      <c r="G85" s="1952"/>
      <c r="H85" s="1960"/>
      <c r="I85" s="1952">
        <v>0</v>
      </c>
      <c r="J85" s="1952">
        <v>0</v>
      </c>
      <c r="K85" s="1952">
        <v>0</v>
      </c>
      <c r="L85" s="1952">
        <v>0</v>
      </c>
      <c r="M85" s="1952">
        <v>0</v>
      </c>
      <c r="N85" s="1952">
        <v>0</v>
      </c>
      <c r="O85" s="1952">
        <v>0</v>
      </c>
      <c r="P85" s="1952">
        <v>0</v>
      </c>
      <c r="Q85" s="1952">
        <v>0</v>
      </c>
      <c r="R85" s="1952">
        <v>0</v>
      </c>
      <c r="S85" s="1952">
        <v>0</v>
      </c>
      <c r="T85" s="1952">
        <v>0</v>
      </c>
      <c r="U85" s="1952">
        <v>0</v>
      </c>
      <c r="V85" s="1952">
        <v>0</v>
      </c>
      <c r="W85" s="1952">
        <v>0</v>
      </c>
      <c r="X85" s="195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955">
        <v>10</v>
      </c>
      <c r="F86" s="1956" t="s">
        <v>1</v>
      </c>
      <c r="G86" s="1956"/>
      <c r="H86" s="1961"/>
      <c r="I86" s="1956">
        <v>0</v>
      </c>
      <c r="J86" s="1956">
        <v>0</v>
      </c>
      <c r="K86" s="1956">
        <v>0</v>
      </c>
      <c r="L86" s="1956">
        <v>0</v>
      </c>
      <c r="M86" s="1956">
        <v>0</v>
      </c>
      <c r="N86" s="1956">
        <v>0</v>
      </c>
      <c r="O86" s="1956">
        <v>0</v>
      </c>
      <c r="P86" s="1956">
        <v>0</v>
      </c>
      <c r="Q86" s="1956">
        <v>0</v>
      </c>
      <c r="R86" s="1956">
        <v>0</v>
      </c>
      <c r="S86" s="1956">
        <v>0</v>
      </c>
      <c r="T86" s="1956">
        <v>0</v>
      </c>
      <c r="U86" s="1956">
        <v>0</v>
      </c>
      <c r="V86" s="1956">
        <v>0</v>
      </c>
      <c r="W86" s="1956">
        <v>0</v>
      </c>
      <c r="X86" s="1957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9</v>
      </c>
      <c r="H92" s="354">
        <v>3</v>
      </c>
      <c r="I92" s="355">
        <v>24</v>
      </c>
      <c r="J92" s="355">
        <v>13</v>
      </c>
      <c r="K92" s="354">
        <v>82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353">
        <v>1</v>
      </c>
      <c r="F94" s="354" t="s">
        <v>579</v>
      </c>
      <c r="G94" s="354" t="s">
        <v>770</v>
      </c>
      <c r="H94" s="362">
        <v>23.81</v>
      </c>
      <c r="I94" s="354">
        <v>4</v>
      </c>
      <c r="J94" s="354">
        <v>3</v>
      </c>
      <c r="K94" s="354">
        <v>0</v>
      </c>
      <c r="L94" s="354">
        <v>1</v>
      </c>
      <c r="M94" s="354">
        <v>1</v>
      </c>
      <c r="N94" s="354">
        <v>0</v>
      </c>
      <c r="O94" s="354">
        <v>0</v>
      </c>
      <c r="P94" s="354">
        <v>10</v>
      </c>
      <c r="Q94" s="354">
        <v>70</v>
      </c>
      <c r="R94" s="354">
        <v>0</v>
      </c>
      <c r="S94" s="354">
        <v>32</v>
      </c>
      <c r="T94" s="354">
        <v>0</v>
      </c>
      <c r="U94" s="354">
        <v>23</v>
      </c>
      <c r="V94" s="354">
        <v>18</v>
      </c>
      <c r="W94" s="354">
        <v>0</v>
      </c>
      <c r="X94" s="356">
        <v>22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770</v>
      </c>
      <c r="H95" s="362">
        <v>26.32</v>
      </c>
      <c r="I95" s="354">
        <v>1</v>
      </c>
      <c r="J95" s="354">
        <v>4</v>
      </c>
      <c r="K95" s="354">
        <v>1</v>
      </c>
      <c r="L95" s="354">
        <v>1</v>
      </c>
      <c r="M95" s="354">
        <v>1</v>
      </c>
      <c r="N95" s="354">
        <v>0</v>
      </c>
      <c r="O95" s="354">
        <v>40</v>
      </c>
      <c r="P95" s="354">
        <v>40</v>
      </c>
      <c r="Q95" s="354">
        <v>0</v>
      </c>
      <c r="R95" s="354">
        <v>48</v>
      </c>
      <c r="S95" s="354">
        <v>0</v>
      </c>
      <c r="T95" s="354">
        <v>19</v>
      </c>
      <c r="U95" s="354">
        <v>16</v>
      </c>
      <c r="V95" s="354">
        <v>0</v>
      </c>
      <c r="W95" s="354">
        <v>20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587</v>
      </c>
      <c r="G96" s="354" t="s">
        <v>770</v>
      </c>
      <c r="H96" s="362">
        <v>20.82</v>
      </c>
      <c r="I96" s="354">
        <v>6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10</v>
      </c>
      <c r="P96" s="354">
        <v>16</v>
      </c>
      <c r="Q96" s="354">
        <v>0</v>
      </c>
      <c r="R96" s="354">
        <v>16</v>
      </c>
      <c r="S96" s="354">
        <v>0</v>
      </c>
      <c r="T96" s="354">
        <v>27</v>
      </c>
      <c r="U96" s="354">
        <v>21</v>
      </c>
      <c r="V96" s="354">
        <v>0</v>
      </c>
      <c r="W96" s="354">
        <v>24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693</v>
      </c>
      <c r="G97" s="354" t="s">
        <v>770</v>
      </c>
      <c r="H97" s="362">
        <v>25.91</v>
      </c>
      <c r="I97" s="354">
        <v>3</v>
      </c>
      <c r="J97" s="354">
        <v>3</v>
      </c>
      <c r="K97" s="354">
        <v>1</v>
      </c>
      <c r="L97" s="354">
        <v>2</v>
      </c>
      <c r="M97" s="354">
        <v>1</v>
      </c>
      <c r="N97" s="354">
        <v>40</v>
      </c>
      <c r="O97" s="354">
        <v>20</v>
      </c>
      <c r="P97" s="354">
        <v>22</v>
      </c>
      <c r="Q97" s="354">
        <v>32</v>
      </c>
      <c r="R97" s="354">
        <v>0</v>
      </c>
      <c r="S97" s="354">
        <v>0</v>
      </c>
      <c r="T97" s="354">
        <v>26</v>
      </c>
      <c r="U97" s="354">
        <v>15</v>
      </c>
      <c r="V97" s="354">
        <v>17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353">
        <v>5</v>
      </c>
      <c r="F98" s="354" t="s">
        <v>590</v>
      </c>
      <c r="G98" s="354" t="s">
        <v>769</v>
      </c>
      <c r="H98" s="362">
        <v>17.36</v>
      </c>
      <c r="I98" s="354">
        <v>3</v>
      </c>
      <c r="J98" s="354">
        <v>0</v>
      </c>
      <c r="K98" s="354">
        <v>0</v>
      </c>
      <c r="L98" s="354">
        <v>1</v>
      </c>
      <c r="M98" s="354">
        <v>1</v>
      </c>
      <c r="N98" s="354">
        <v>12</v>
      </c>
      <c r="O98" s="354">
        <v>0</v>
      </c>
      <c r="P98" s="354">
        <v>0</v>
      </c>
      <c r="Q98" s="354">
        <v>6</v>
      </c>
      <c r="R98" s="354">
        <v>0</v>
      </c>
      <c r="S98" s="354">
        <v>0</v>
      </c>
      <c r="T98" s="354">
        <v>0</v>
      </c>
      <c r="U98" s="354">
        <v>0</v>
      </c>
      <c r="V98" s="354">
        <v>31</v>
      </c>
      <c r="W98" s="354">
        <v>0</v>
      </c>
      <c r="X98" s="356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353">
        <v>6</v>
      </c>
      <c r="F99" s="354" t="s">
        <v>586</v>
      </c>
      <c r="G99" s="354" t="s">
        <v>769</v>
      </c>
      <c r="H99" s="362">
        <v>25.49</v>
      </c>
      <c r="I99" s="354">
        <v>7</v>
      </c>
      <c r="J99" s="354">
        <v>2</v>
      </c>
      <c r="K99" s="354">
        <v>1</v>
      </c>
      <c r="L99" s="354">
        <v>0</v>
      </c>
      <c r="M99" s="354">
        <v>1</v>
      </c>
      <c r="N99" s="354">
        <v>0</v>
      </c>
      <c r="O99" s="354">
        <v>104</v>
      </c>
      <c r="P99" s="354">
        <v>0</v>
      </c>
      <c r="Q99" s="354">
        <v>100</v>
      </c>
      <c r="R99" s="354">
        <v>0</v>
      </c>
      <c r="S99" s="354">
        <v>0</v>
      </c>
      <c r="T99" s="354">
        <v>18</v>
      </c>
      <c r="U99" s="354">
        <v>0</v>
      </c>
      <c r="V99" s="354">
        <v>17</v>
      </c>
      <c r="W99" s="354">
        <v>0</v>
      </c>
      <c r="X99" s="356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24.73</v>
      </c>
      <c r="I100" s="354">
        <v>5</v>
      </c>
      <c r="J100" s="354">
        <v>2</v>
      </c>
      <c r="K100" s="354">
        <v>0</v>
      </c>
      <c r="L100" s="354">
        <v>2</v>
      </c>
      <c r="M100" s="354">
        <v>1</v>
      </c>
      <c r="N100" s="354">
        <v>44</v>
      </c>
      <c r="O100" s="354">
        <v>0</v>
      </c>
      <c r="P100" s="354">
        <v>40</v>
      </c>
      <c r="Q100" s="354">
        <v>40</v>
      </c>
      <c r="R100" s="354">
        <v>28</v>
      </c>
      <c r="S100" s="354">
        <v>0</v>
      </c>
      <c r="T100" s="354">
        <v>0</v>
      </c>
      <c r="U100" s="354">
        <v>20</v>
      </c>
      <c r="V100" s="354">
        <v>19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353">
        <v>8</v>
      </c>
      <c r="F101" s="354" t="s">
        <v>588</v>
      </c>
      <c r="G101" s="354" t="s">
        <v>770</v>
      </c>
      <c r="H101" s="362">
        <v>23.2</v>
      </c>
      <c r="I101" s="354">
        <v>5</v>
      </c>
      <c r="J101" s="354">
        <v>2</v>
      </c>
      <c r="K101" s="354">
        <v>0</v>
      </c>
      <c r="L101" s="354">
        <v>1</v>
      </c>
      <c r="M101" s="354">
        <v>1</v>
      </c>
      <c r="N101" s="354">
        <v>0</v>
      </c>
      <c r="O101" s="354">
        <v>58</v>
      </c>
      <c r="P101" s="354">
        <v>0</v>
      </c>
      <c r="Q101" s="354">
        <v>10</v>
      </c>
      <c r="R101" s="354">
        <v>25</v>
      </c>
      <c r="S101" s="354">
        <v>0</v>
      </c>
      <c r="T101" s="354">
        <v>17</v>
      </c>
      <c r="U101" s="354">
        <v>0</v>
      </c>
      <c r="V101" s="354">
        <v>23</v>
      </c>
      <c r="W101" s="354">
        <v>21</v>
      </c>
      <c r="X101" s="356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934" t="s">
        <v>749</v>
      </c>
      <c r="F108" s="1935" t="s">
        <v>750</v>
      </c>
      <c r="G108" s="1935" t="s">
        <v>751</v>
      </c>
      <c r="H108" s="1935" t="s">
        <v>752</v>
      </c>
      <c r="I108" s="1935" t="s">
        <v>753</v>
      </c>
      <c r="J108" s="1935" t="s">
        <v>754</v>
      </c>
      <c r="K108" s="1935" t="s">
        <v>755</v>
      </c>
      <c r="L108" s="1935"/>
      <c r="M108" s="1935"/>
      <c r="N108" s="1935"/>
      <c r="O108" s="1935"/>
      <c r="P108" s="1935"/>
      <c r="Q108" s="1935"/>
      <c r="R108" s="1935"/>
      <c r="S108" s="1935"/>
      <c r="T108" s="1935"/>
      <c r="U108" s="1935"/>
      <c r="V108" s="1935"/>
      <c r="W108" s="1935"/>
      <c r="X108" s="1936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944">
        <v>7</v>
      </c>
      <c r="F109" s="1945">
        <v>5</v>
      </c>
      <c r="G109" s="1938">
        <v>6</v>
      </c>
      <c r="H109" s="1938">
        <v>6</v>
      </c>
      <c r="I109" s="1939">
        <v>17</v>
      </c>
      <c r="J109" s="1939">
        <v>16</v>
      </c>
      <c r="K109" s="1938">
        <v>55</v>
      </c>
      <c r="L109" s="1938"/>
      <c r="M109" s="1938"/>
      <c r="N109" s="1938"/>
      <c r="O109" s="1938"/>
      <c r="P109" s="1938"/>
      <c r="Q109" s="1938"/>
      <c r="R109" s="1938"/>
      <c r="S109" s="1938"/>
      <c r="T109" s="1938"/>
      <c r="U109" s="1938"/>
      <c r="V109" s="1938"/>
      <c r="W109" s="1938"/>
      <c r="X109" s="1940"/>
      <c r="AA109" s="256">
        <f>IF(E109=D106,0,1)</f>
        <v>0</v>
      </c>
    </row>
    <row r="110" spans="2:28" x14ac:dyDescent="0.25">
      <c r="E110" s="1937" t="s">
        <v>581</v>
      </c>
      <c r="F110" s="1938" t="s">
        <v>63</v>
      </c>
      <c r="G110" s="1938" t="s">
        <v>756</v>
      </c>
      <c r="H110" s="1938" t="s">
        <v>757</v>
      </c>
      <c r="I110" s="1939" t="s">
        <v>66</v>
      </c>
      <c r="J110" s="1939" t="s">
        <v>67</v>
      </c>
      <c r="K110" s="1938" t="s">
        <v>68</v>
      </c>
      <c r="L110" s="1938" t="s">
        <v>69</v>
      </c>
      <c r="M110" s="1938" t="s">
        <v>22</v>
      </c>
      <c r="N110" s="1938" t="s">
        <v>758</v>
      </c>
      <c r="O110" s="1938" t="s">
        <v>759</v>
      </c>
      <c r="P110" s="1938" t="s">
        <v>760</v>
      </c>
      <c r="Q110" s="1938" t="s">
        <v>761</v>
      </c>
      <c r="R110" s="1938" t="s">
        <v>762</v>
      </c>
      <c r="S110" s="1938" t="s">
        <v>763</v>
      </c>
      <c r="T110" s="1938" t="s">
        <v>764</v>
      </c>
      <c r="U110" s="1938" t="s">
        <v>765</v>
      </c>
      <c r="V110" s="1938" t="s">
        <v>766</v>
      </c>
      <c r="W110" s="1938" t="s">
        <v>767</v>
      </c>
      <c r="X110" s="1940" t="s">
        <v>768</v>
      </c>
    </row>
    <row r="111" spans="2:28" x14ac:dyDescent="0.25">
      <c r="B111" s="256">
        <f t="shared" ref="B111:B120" ca="1" si="36">Y111</f>
        <v>163</v>
      </c>
      <c r="C111" s="256">
        <f ca="1">Y111</f>
        <v>163</v>
      </c>
      <c r="E111" s="1937">
        <v>1</v>
      </c>
      <c r="F111" s="1938" t="s">
        <v>837</v>
      </c>
      <c r="G111" s="1938" t="s">
        <v>769</v>
      </c>
      <c r="H111" s="1946">
        <v>15.89</v>
      </c>
      <c r="I111" s="1938">
        <v>1</v>
      </c>
      <c r="J111" s="1938">
        <v>0</v>
      </c>
      <c r="K111" s="1938">
        <v>0</v>
      </c>
      <c r="L111" s="1938">
        <v>0</v>
      </c>
      <c r="M111" s="1938">
        <v>1</v>
      </c>
      <c r="N111" s="1938">
        <v>0</v>
      </c>
      <c r="O111" s="1938">
        <v>0</v>
      </c>
      <c r="P111" s="1938">
        <v>0</v>
      </c>
      <c r="Q111" s="1938">
        <v>0</v>
      </c>
      <c r="R111" s="1938">
        <v>0</v>
      </c>
      <c r="S111" s="1938">
        <v>0</v>
      </c>
      <c r="T111" s="1938">
        <v>0</v>
      </c>
      <c r="U111" s="1938">
        <v>0</v>
      </c>
      <c r="V111" s="1938">
        <v>0</v>
      </c>
      <c r="W111" s="1938">
        <v>0</v>
      </c>
      <c r="X111" s="1940">
        <v>0</v>
      </c>
      <c r="Y111" s="256">
        <f t="shared" ref="Y111:Y120" ca="1" si="37">VLOOKUP(F111,PlayerN,3,FALSE)</f>
        <v>163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1937">
        <v>2</v>
      </c>
      <c r="F112" s="1938" t="s">
        <v>694</v>
      </c>
      <c r="G112" s="1938" t="s">
        <v>770</v>
      </c>
      <c r="H112" s="1946">
        <v>19.82</v>
      </c>
      <c r="I112" s="1938">
        <v>7</v>
      </c>
      <c r="J112" s="1938">
        <v>0</v>
      </c>
      <c r="K112" s="1938">
        <v>0</v>
      </c>
      <c r="L112" s="1938">
        <v>1</v>
      </c>
      <c r="M112" s="1938">
        <v>1</v>
      </c>
      <c r="N112" s="1938">
        <v>0</v>
      </c>
      <c r="O112" s="1938">
        <v>39</v>
      </c>
      <c r="P112" s="1938">
        <v>6</v>
      </c>
      <c r="Q112" s="1938">
        <v>0</v>
      </c>
      <c r="R112" s="1938">
        <v>0</v>
      </c>
      <c r="S112" s="1938">
        <v>20</v>
      </c>
      <c r="T112" s="1938">
        <v>17</v>
      </c>
      <c r="U112" s="1938">
        <v>40</v>
      </c>
      <c r="V112" s="1938">
        <v>0</v>
      </c>
      <c r="W112" s="1938">
        <v>0</v>
      </c>
      <c r="X112" s="1940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1937">
        <v>3</v>
      </c>
      <c r="F113" s="1938" t="s">
        <v>695</v>
      </c>
      <c r="G113" s="1938" t="s">
        <v>769</v>
      </c>
      <c r="H113" s="1946">
        <v>18.309999999999999</v>
      </c>
      <c r="I113" s="1938">
        <v>2</v>
      </c>
      <c r="J113" s="1938">
        <v>0</v>
      </c>
      <c r="K113" s="1938">
        <v>1</v>
      </c>
      <c r="L113" s="1938">
        <v>0</v>
      </c>
      <c r="M113" s="1938">
        <v>1</v>
      </c>
      <c r="N113" s="1938">
        <v>0</v>
      </c>
      <c r="O113" s="1938">
        <v>0</v>
      </c>
      <c r="P113" s="1938">
        <v>20</v>
      </c>
      <c r="Q113" s="1938">
        <v>0</v>
      </c>
      <c r="R113" s="1938">
        <v>0</v>
      </c>
      <c r="S113" s="1938">
        <v>0</v>
      </c>
      <c r="T113" s="1938">
        <v>0</v>
      </c>
      <c r="U113" s="1938">
        <v>22</v>
      </c>
      <c r="V113" s="1938">
        <v>0</v>
      </c>
      <c r="W113" s="1938">
        <v>0</v>
      </c>
      <c r="X113" s="1940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937">
        <v>4</v>
      </c>
      <c r="F114" s="1938" t="s">
        <v>593</v>
      </c>
      <c r="G114" s="1938" t="s">
        <v>769</v>
      </c>
      <c r="H114" s="1946">
        <v>18.02</v>
      </c>
      <c r="I114" s="1938">
        <v>2</v>
      </c>
      <c r="J114" s="1938">
        <v>1</v>
      </c>
      <c r="K114" s="1938">
        <v>0</v>
      </c>
      <c r="L114" s="1938">
        <v>0</v>
      </c>
      <c r="M114" s="1938">
        <v>1</v>
      </c>
      <c r="N114" s="1938">
        <v>0</v>
      </c>
      <c r="O114" s="1938">
        <v>0</v>
      </c>
      <c r="P114" s="1938">
        <v>0</v>
      </c>
      <c r="Q114" s="1938">
        <v>55</v>
      </c>
      <c r="R114" s="1938">
        <v>0</v>
      </c>
      <c r="S114" s="1938">
        <v>0</v>
      </c>
      <c r="T114" s="1938">
        <v>0</v>
      </c>
      <c r="U114" s="1938">
        <v>0</v>
      </c>
      <c r="V114" s="1938">
        <v>27</v>
      </c>
      <c r="W114" s="1938">
        <v>0</v>
      </c>
      <c r="X114" s="1940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1937">
        <v>5</v>
      </c>
      <c r="F115" s="1938" t="s">
        <v>666</v>
      </c>
      <c r="G115" s="1938" t="s">
        <v>770</v>
      </c>
      <c r="H115" s="1946">
        <v>25.05</v>
      </c>
      <c r="I115" s="1938">
        <v>2</v>
      </c>
      <c r="J115" s="1938">
        <v>1</v>
      </c>
      <c r="K115" s="1938">
        <v>0</v>
      </c>
      <c r="L115" s="1938">
        <v>2</v>
      </c>
      <c r="M115" s="1938">
        <v>1</v>
      </c>
      <c r="N115" s="1938">
        <v>16</v>
      </c>
      <c r="O115" s="1938">
        <v>32</v>
      </c>
      <c r="P115" s="1938">
        <v>32</v>
      </c>
      <c r="Q115" s="1938">
        <v>64</v>
      </c>
      <c r="R115" s="1938">
        <v>0</v>
      </c>
      <c r="S115" s="1938">
        <v>0</v>
      </c>
      <c r="T115" s="1938">
        <v>16</v>
      </c>
      <c r="U115" s="1938">
        <v>23</v>
      </c>
      <c r="V115" s="1938">
        <v>21</v>
      </c>
      <c r="W115" s="1938">
        <v>0</v>
      </c>
      <c r="X115" s="1940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152</v>
      </c>
      <c r="C116" s="256">
        <f t="shared" ca="1" si="39"/>
        <v>152</v>
      </c>
      <c r="E116" s="1937">
        <v>6</v>
      </c>
      <c r="F116" s="1938" t="s">
        <v>591</v>
      </c>
      <c r="G116" s="1938" t="s">
        <v>769</v>
      </c>
      <c r="H116" s="1946">
        <v>24.67</v>
      </c>
      <c r="I116" s="1938">
        <v>3</v>
      </c>
      <c r="J116" s="1938">
        <v>4</v>
      </c>
      <c r="K116" s="1938">
        <v>0</v>
      </c>
      <c r="L116" s="1938">
        <v>0</v>
      </c>
      <c r="M116" s="1938">
        <v>1</v>
      </c>
      <c r="N116" s="1938">
        <v>0</v>
      </c>
      <c r="O116" s="1938">
        <v>0</v>
      </c>
      <c r="P116" s="1938">
        <v>0</v>
      </c>
      <c r="Q116" s="1938">
        <v>68</v>
      </c>
      <c r="R116" s="1938">
        <v>0</v>
      </c>
      <c r="S116" s="1938">
        <v>0</v>
      </c>
      <c r="T116" s="1938">
        <v>0</v>
      </c>
      <c r="U116" s="1938">
        <v>0</v>
      </c>
      <c r="V116" s="1938">
        <v>24</v>
      </c>
      <c r="W116" s="1938">
        <v>0</v>
      </c>
      <c r="X116" s="1940">
        <v>0</v>
      </c>
      <c r="Y116" s="256">
        <f t="shared" ca="1" si="37"/>
        <v>152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1937">
        <v>7</v>
      </c>
      <c r="F117" s="1938" t="s">
        <v>815</v>
      </c>
      <c r="G117" s="1938" t="s">
        <v>770</v>
      </c>
      <c r="H117" s="1946">
        <v>20.04</v>
      </c>
      <c r="I117" s="1938">
        <v>4</v>
      </c>
      <c r="J117" s="1938">
        <v>3</v>
      </c>
      <c r="K117" s="1938">
        <v>1</v>
      </c>
      <c r="L117" s="1938">
        <v>2</v>
      </c>
      <c r="M117" s="1938">
        <v>1</v>
      </c>
      <c r="N117" s="1938">
        <v>66</v>
      </c>
      <c r="O117" s="1938">
        <v>8</v>
      </c>
      <c r="P117" s="1938">
        <v>8</v>
      </c>
      <c r="Q117" s="1938">
        <v>25</v>
      </c>
      <c r="R117" s="1938">
        <v>0</v>
      </c>
      <c r="S117" s="1938">
        <v>0</v>
      </c>
      <c r="T117" s="1938">
        <v>26</v>
      </c>
      <c r="U117" s="1938">
        <v>26</v>
      </c>
      <c r="V117" s="1938">
        <v>23</v>
      </c>
      <c r="W117" s="1938">
        <v>0</v>
      </c>
      <c r="X117" s="1940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1937">
        <v>8</v>
      </c>
      <c r="F118" s="1938" t="s">
        <v>595</v>
      </c>
      <c r="G118" s="1938" t="s">
        <v>770</v>
      </c>
      <c r="H118" s="1946">
        <v>25.91</v>
      </c>
      <c r="I118" s="1938">
        <v>7</v>
      </c>
      <c r="J118" s="1938">
        <v>0</v>
      </c>
      <c r="K118" s="1938">
        <v>1</v>
      </c>
      <c r="L118" s="1938">
        <v>1</v>
      </c>
      <c r="M118" s="1938">
        <v>1</v>
      </c>
      <c r="N118" s="1938">
        <v>0</v>
      </c>
      <c r="O118" s="1938">
        <v>25</v>
      </c>
      <c r="P118" s="1938">
        <v>9</v>
      </c>
      <c r="Q118" s="1938">
        <v>60</v>
      </c>
      <c r="R118" s="1938">
        <v>0</v>
      </c>
      <c r="S118" s="1938">
        <v>0</v>
      </c>
      <c r="T118" s="1938">
        <v>15</v>
      </c>
      <c r="U118" s="1938">
        <v>20</v>
      </c>
      <c r="V118" s="1938">
        <v>23</v>
      </c>
      <c r="W118" s="1938">
        <v>0</v>
      </c>
      <c r="X118" s="1940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937">
        <v>9</v>
      </c>
      <c r="F119" s="1938" t="s">
        <v>1</v>
      </c>
      <c r="G119" s="1938"/>
      <c r="H119" s="1946"/>
      <c r="I119" s="1938">
        <v>0</v>
      </c>
      <c r="J119" s="1938">
        <v>0</v>
      </c>
      <c r="K119" s="1938">
        <v>0</v>
      </c>
      <c r="L119" s="1938">
        <v>0</v>
      </c>
      <c r="M119" s="1938">
        <v>0</v>
      </c>
      <c r="N119" s="1938">
        <v>0</v>
      </c>
      <c r="O119" s="1938">
        <v>0</v>
      </c>
      <c r="P119" s="1938">
        <v>0</v>
      </c>
      <c r="Q119" s="1938">
        <v>0</v>
      </c>
      <c r="R119" s="1938">
        <v>0</v>
      </c>
      <c r="S119" s="1938">
        <v>0</v>
      </c>
      <c r="T119" s="1938">
        <v>0</v>
      </c>
      <c r="U119" s="1938">
        <v>0</v>
      </c>
      <c r="V119" s="1938">
        <v>0</v>
      </c>
      <c r="W119" s="1938">
        <v>0</v>
      </c>
      <c r="X119" s="1940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941">
        <v>10</v>
      </c>
      <c r="F120" s="1942" t="s">
        <v>1</v>
      </c>
      <c r="G120" s="1942"/>
      <c r="H120" s="1947"/>
      <c r="I120" s="1942">
        <v>0</v>
      </c>
      <c r="J120" s="1942">
        <v>0</v>
      </c>
      <c r="K120" s="1942">
        <v>0</v>
      </c>
      <c r="L120" s="1942">
        <v>0</v>
      </c>
      <c r="M120" s="1942">
        <v>0</v>
      </c>
      <c r="N120" s="1942">
        <v>0</v>
      </c>
      <c r="O120" s="1942">
        <v>0</v>
      </c>
      <c r="P120" s="1942">
        <v>0</v>
      </c>
      <c r="Q120" s="1942">
        <v>0</v>
      </c>
      <c r="R120" s="1942">
        <v>0</v>
      </c>
      <c r="S120" s="1942">
        <v>0</v>
      </c>
      <c r="T120" s="1942">
        <v>0</v>
      </c>
      <c r="U120" s="1942">
        <v>0</v>
      </c>
      <c r="V120" s="1942">
        <v>0</v>
      </c>
      <c r="W120" s="1942">
        <v>0</v>
      </c>
      <c r="X120" s="1943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836" t="s">
        <v>749</v>
      </c>
      <c r="F125" s="1837" t="s">
        <v>750</v>
      </c>
      <c r="G125" s="1837" t="s">
        <v>751</v>
      </c>
      <c r="H125" s="1837" t="s">
        <v>752</v>
      </c>
      <c r="I125" s="1837" t="s">
        <v>753</v>
      </c>
      <c r="J125" s="1837" t="s">
        <v>754</v>
      </c>
      <c r="K125" s="1837" t="s">
        <v>755</v>
      </c>
      <c r="L125" s="1837"/>
      <c r="M125" s="1837"/>
      <c r="N125" s="1837"/>
      <c r="O125" s="1837"/>
      <c r="P125" s="1837"/>
      <c r="Q125" s="1837"/>
      <c r="R125" s="1837"/>
      <c r="S125" s="1837"/>
      <c r="T125" s="1837"/>
      <c r="U125" s="1837"/>
      <c r="V125" s="1837"/>
      <c r="W125" s="1837"/>
      <c r="X125" s="1838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46">
        <v>8</v>
      </c>
      <c r="F126" s="1847">
        <v>1</v>
      </c>
      <c r="G126" s="1840">
        <v>8</v>
      </c>
      <c r="H126" s="1840">
        <v>4</v>
      </c>
      <c r="I126" s="1841">
        <v>19</v>
      </c>
      <c r="J126" s="1841">
        <v>14</v>
      </c>
      <c r="K126" s="1840">
        <v>92</v>
      </c>
      <c r="L126" s="1840"/>
      <c r="M126" s="1840"/>
      <c r="N126" s="1840"/>
      <c r="O126" s="1840"/>
      <c r="P126" s="1840"/>
      <c r="Q126" s="1840"/>
      <c r="R126" s="1840"/>
      <c r="S126" s="1840"/>
      <c r="T126" s="1840"/>
      <c r="U126" s="1840"/>
      <c r="V126" s="1840"/>
      <c r="W126" s="1840"/>
      <c r="X126" s="1842"/>
      <c r="AA126" s="256">
        <f>IF(E126=D123,0,1)</f>
        <v>0</v>
      </c>
    </row>
    <row r="127" spans="2:28" x14ac:dyDescent="0.25">
      <c r="E127" s="1839" t="s">
        <v>581</v>
      </c>
      <c r="F127" s="1840" t="s">
        <v>63</v>
      </c>
      <c r="G127" s="1840" t="s">
        <v>756</v>
      </c>
      <c r="H127" s="1840" t="s">
        <v>757</v>
      </c>
      <c r="I127" s="1841" t="s">
        <v>66</v>
      </c>
      <c r="J127" s="1841" t="s">
        <v>67</v>
      </c>
      <c r="K127" s="1840" t="s">
        <v>68</v>
      </c>
      <c r="L127" s="1840" t="s">
        <v>69</v>
      </c>
      <c r="M127" s="1840" t="s">
        <v>22</v>
      </c>
      <c r="N127" s="1840" t="s">
        <v>758</v>
      </c>
      <c r="O127" s="1840" t="s">
        <v>759</v>
      </c>
      <c r="P127" s="1840" t="s">
        <v>760</v>
      </c>
      <c r="Q127" s="1840" t="s">
        <v>761</v>
      </c>
      <c r="R127" s="1840" t="s">
        <v>762</v>
      </c>
      <c r="S127" s="1840" t="s">
        <v>763</v>
      </c>
      <c r="T127" s="1840" t="s">
        <v>764</v>
      </c>
      <c r="U127" s="1840" t="s">
        <v>765</v>
      </c>
      <c r="V127" s="1840" t="s">
        <v>766</v>
      </c>
      <c r="W127" s="1840" t="s">
        <v>767</v>
      </c>
      <c r="X127" s="1842" t="s">
        <v>768</v>
      </c>
    </row>
    <row r="128" spans="2:28" x14ac:dyDescent="0.25">
      <c r="B128" s="256">
        <f t="shared" ref="B128:B137" ca="1" si="42">Y128</f>
        <v>181</v>
      </c>
      <c r="C128" s="256">
        <f ca="1">Y128</f>
        <v>181</v>
      </c>
      <c r="E128" s="1839">
        <v>1</v>
      </c>
      <c r="F128" s="1840" t="s">
        <v>654</v>
      </c>
      <c r="G128" s="1840" t="s">
        <v>769</v>
      </c>
      <c r="H128" s="1848">
        <v>18.899999999999999</v>
      </c>
      <c r="I128" s="1840">
        <v>2</v>
      </c>
      <c r="J128" s="1840">
        <v>0</v>
      </c>
      <c r="K128" s="1840">
        <v>0</v>
      </c>
      <c r="L128" s="1840">
        <v>1</v>
      </c>
      <c r="M128" s="1840">
        <v>1</v>
      </c>
      <c r="N128" s="1840">
        <v>34</v>
      </c>
      <c r="O128" s="1840">
        <v>0</v>
      </c>
      <c r="P128" s="1840">
        <v>0</v>
      </c>
      <c r="Q128" s="1840">
        <v>0</v>
      </c>
      <c r="R128" s="1840">
        <v>0</v>
      </c>
      <c r="S128" s="1840">
        <v>0</v>
      </c>
      <c r="T128" s="1840">
        <v>0</v>
      </c>
      <c r="U128" s="1840">
        <v>0</v>
      </c>
      <c r="V128" s="1840">
        <v>0</v>
      </c>
      <c r="W128" s="1840">
        <v>0</v>
      </c>
      <c r="X128" s="1842">
        <v>0</v>
      </c>
      <c r="Y128" s="256">
        <f t="shared" ref="Y128:Y137" ca="1" si="43">VLOOKUP(F128,PlayerN,3,FALSE)</f>
        <v>181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1839">
        <v>2</v>
      </c>
      <c r="F129" s="1840" t="s">
        <v>772</v>
      </c>
      <c r="G129" s="1840" t="s">
        <v>770</v>
      </c>
      <c r="H129" s="1848">
        <v>30.51</v>
      </c>
      <c r="I129" s="1840">
        <v>6</v>
      </c>
      <c r="J129" s="1840">
        <v>3</v>
      </c>
      <c r="K129" s="1840">
        <v>2</v>
      </c>
      <c r="L129" s="1840">
        <v>2</v>
      </c>
      <c r="M129" s="1840">
        <v>1</v>
      </c>
      <c r="N129" s="1840">
        <v>32</v>
      </c>
      <c r="O129" s="1840">
        <v>4</v>
      </c>
      <c r="P129" s="1840">
        <v>36</v>
      </c>
      <c r="Q129" s="1840">
        <v>0</v>
      </c>
      <c r="R129" s="1840">
        <v>103</v>
      </c>
      <c r="S129" s="1840">
        <v>0</v>
      </c>
      <c r="T129" s="1840">
        <v>22</v>
      </c>
      <c r="U129" s="1840">
        <v>13</v>
      </c>
      <c r="V129" s="1840">
        <v>0</v>
      </c>
      <c r="W129" s="1840">
        <v>15</v>
      </c>
      <c r="X129" s="1842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839">
        <v>3</v>
      </c>
      <c r="F130" s="1840" t="s">
        <v>597</v>
      </c>
      <c r="G130" s="1840" t="s">
        <v>770</v>
      </c>
      <c r="H130" s="1848">
        <v>28.9</v>
      </c>
      <c r="I130" s="1840">
        <v>7</v>
      </c>
      <c r="J130" s="1840">
        <v>2</v>
      </c>
      <c r="K130" s="1840">
        <v>0</v>
      </c>
      <c r="L130" s="1840">
        <v>1</v>
      </c>
      <c r="M130" s="1840">
        <v>1</v>
      </c>
      <c r="N130" s="1840">
        <v>0</v>
      </c>
      <c r="O130" s="1840">
        <v>40</v>
      </c>
      <c r="P130" s="1840">
        <v>40</v>
      </c>
      <c r="Q130" s="1840">
        <v>56</v>
      </c>
      <c r="R130" s="1840">
        <v>0</v>
      </c>
      <c r="S130" s="1840">
        <v>0</v>
      </c>
      <c r="T130" s="1840">
        <v>17</v>
      </c>
      <c r="U130" s="1840">
        <v>17</v>
      </c>
      <c r="V130" s="1840">
        <v>18</v>
      </c>
      <c r="W130" s="1840">
        <v>0</v>
      </c>
      <c r="X130" s="1842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1839">
        <v>4</v>
      </c>
      <c r="F131" s="1840" t="s">
        <v>771</v>
      </c>
      <c r="G131" s="1840" t="s">
        <v>770</v>
      </c>
      <c r="H131" s="1848">
        <v>27.24</v>
      </c>
      <c r="I131" s="1840">
        <v>7</v>
      </c>
      <c r="J131" s="1840">
        <v>3</v>
      </c>
      <c r="K131" s="1840">
        <v>0</v>
      </c>
      <c r="L131" s="1840">
        <v>2</v>
      </c>
      <c r="M131" s="1840">
        <v>1</v>
      </c>
      <c r="N131" s="1840">
        <v>20</v>
      </c>
      <c r="O131" s="1840">
        <v>71</v>
      </c>
      <c r="P131" s="1840">
        <v>40</v>
      </c>
      <c r="Q131" s="1840">
        <v>0</v>
      </c>
      <c r="R131" s="1840">
        <v>40</v>
      </c>
      <c r="S131" s="1840">
        <v>0</v>
      </c>
      <c r="T131" s="1840">
        <v>15</v>
      </c>
      <c r="U131" s="1840">
        <v>20</v>
      </c>
      <c r="V131" s="1840">
        <v>0</v>
      </c>
      <c r="W131" s="1840">
        <v>20</v>
      </c>
      <c r="X131" s="1842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1839">
        <v>5</v>
      </c>
      <c r="F132" s="1840" t="s">
        <v>814</v>
      </c>
      <c r="G132" s="1840" t="s">
        <v>769</v>
      </c>
      <c r="H132" s="1848">
        <v>22.67</v>
      </c>
      <c r="I132" s="1840">
        <v>7</v>
      </c>
      <c r="J132" s="1840">
        <v>1</v>
      </c>
      <c r="K132" s="1840">
        <v>1</v>
      </c>
      <c r="L132" s="1840">
        <v>0</v>
      </c>
      <c r="M132" s="1840">
        <v>1</v>
      </c>
      <c r="N132" s="1840">
        <v>0</v>
      </c>
      <c r="O132" s="1840">
        <v>36</v>
      </c>
      <c r="P132" s="1840">
        <v>0</v>
      </c>
      <c r="Q132" s="1840">
        <v>0</v>
      </c>
      <c r="R132" s="1840">
        <v>65</v>
      </c>
      <c r="S132" s="1840">
        <v>0</v>
      </c>
      <c r="T132" s="1840">
        <v>26</v>
      </c>
      <c r="U132" s="1840">
        <v>0</v>
      </c>
      <c r="V132" s="1840">
        <v>0</v>
      </c>
      <c r="W132" s="1840">
        <v>18</v>
      </c>
      <c r="X132" s="1842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839">
        <v>6</v>
      </c>
      <c r="F133" s="1840" t="s">
        <v>596</v>
      </c>
      <c r="G133" s="1840" t="s">
        <v>769</v>
      </c>
      <c r="H133" s="1848">
        <v>27.9</v>
      </c>
      <c r="I133" s="1840">
        <v>4</v>
      </c>
      <c r="J133" s="1840">
        <v>2</v>
      </c>
      <c r="K133" s="1840">
        <v>0</v>
      </c>
      <c r="L133" s="1840">
        <v>0</v>
      </c>
      <c r="M133" s="1840">
        <v>1</v>
      </c>
      <c r="N133" s="1840">
        <v>0</v>
      </c>
      <c r="O133" s="1840">
        <v>0</v>
      </c>
      <c r="P133" s="1840">
        <v>0</v>
      </c>
      <c r="Q133" s="1840">
        <v>0</v>
      </c>
      <c r="R133" s="1840">
        <v>0</v>
      </c>
      <c r="S133" s="1840">
        <v>0</v>
      </c>
      <c r="T133" s="1840">
        <v>0</v>
      </c>
      <c r="U133" s="1840">
        <v>0</v>
      </c>
      <c r="V133" s="1840">
        <v>0</v>
      </c>
      <c r="W133" s="1840">
        <v>0</v>
      </c>
      <c r="X133" s="1842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839">
        <v>7</v>
      </c>
      <c r="F134" s="1840" t="s">
        <v>599</v>
      </c>
      <c r="G134" s="1840" t="s">
        <v>769</v>
      </c>
      <c r="H134" s="1848">
        <v>25.54</v>
      </c>
      <c r="I134" s="1840">
        <v>7</v>
      </c>
      <c r="J134" s="1840">
        <v>3</v>
      </c>
      <c r="K134" s="1840">
        <v>1</v>
      </c>
      <c r="L134" s="1840">
        <v>0</v>
      </c>
      <c r="M134" s="1840">
        <v>1</v>
      </c>
      <c r="N134" s="1840">
        <v>0</v>
      </c>
      <c r="O134" s="1840">
        <v>0</v>
      </c>
      <c r="P134" s="1840">
        <v>0</v>
      </c>
      <c r="Q134" s="1840">
        <v>57</v>
      </c>
      <c r="R134" s="1840">
        <v>0</v>
      </c>
      <c r="S134" s="1840">
        <v>0</v>
      </c>
      <c r="T134" s="1840">
        <v>0</v>
      </c>
      <c r="U134" s="1840">
        <v>0</v>
      </c>
      <c r="V134" s="1840">
        <v>14</v>
      </c>
      <c r="W134" s="1840">
        <v>0</v>
      </c>
      <c r="X134" s="1842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839">
        <v>8</v>
      </c>
      <c r="F135" s="1840" t="s">
        <v>725</v>
      </c>
      <c r="G135" s="1840" t="s">
        <v>770</v>
      </c>
      <c r="H135" s="1848">
        <v>23.86</v>
      </c>
      <c r="I135" s="1840">
        <v>4</v>
      </c>
      <c r="J135" s="1840">
        <v>1</v>
      </c>
      <c r="K135" s="1840">
        <v>2</v>
      </c>
      <c r="L135" s="1840">
        <v>2</v>
      </c>
      <c r="M135" s="1840">
        <v>1</v>
      </c>
      <c r="N135" s="1840">
        <v>16</v>
      </c>
      <c r="O135" s="1840">
        <v>20</v>
      </c>
      <c r="P135" s="1840">
        <v>40</v>
      </c>
      <c r="Q135" s="1840">
        <v>40</v>
      </c>
      <c r="R135" s="1840">
        <v>0</v>
      </c>
      <c r="S135" s="1840">
        <v>0</v>
      </c>
      <c r="T135" s="1840">
        <v>16</v>
      </c>
      <c r="U135" s="1840">
        <v>23</v>
      </c>
      <c r="V135" s="1840">
        <v>24</v>
      </c>
      <c r="W135" s="1840">
        <v>0</v>
      </c>
      <c r="X135" s="1842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13</v>
      </c>
      <c r="E136" s="1839">
        <v>9</v>
      </c>
      <c r="F136" s="1840" t="s">
        <v>810</v>
      </c>
      <c r="G136" s="1840"/>
      <c r="H136" s="1848"/>
      <c r="I136" s="1840">
        <v>0</v>
      </c>
      <c r="J136" s="1840">
        <v>0</v>
      </c>
      <c r="K136" s="1840">
        <v>0</v>
      </c>
      <c r="L136" s="1840">
        <v>0</v>
      </c>
      <c r="M136" s="1840">
        <v>0</v>
      </c>
      <c r="N136" s="1840">
        <v>0</v>
      </c>
      <c r="O136" s="1840">
        <v>0</v>
      </c>
      <c r="P136" s="1840">
        <v>0</v>
      </c>
      <c r="Q136" s="1840">
        <v>0</v>
      </c>
      <c r="R136" s="1840">
        <v>0</v>
      </c>
      <c r="S136" s="1840">
        <v>0</v>
      </c>
      <c r="T136" s="1840">
        <v>0</v>
      </c>
      <c r="U136" s="1840">
        <v>0</v>
      </c>
      <c r="V136" s="1840">
        <v>0</v>
      </c>
      <c r="W136" s="1840">
        <v>0</v>
      </c>
      <c r="X136" s="1842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843">
        <v>10</v>
      </c>
      <c r="F137" s="1844" t="s">
        <v>1</v>
      </c>
      <c r="G137" s="1844"/>
      <c r="H137" s="1849"/>
      <c r="I137" s="1844">
        <v>0</v>
      </c>
      <c r="J137" s="1844">
        <v>0</v>
      </c>
      <c r="K137" s="1844">
        <v>0</v>
      </c>
      <c r="L137" s="1844">
        <v>0</v>
      </c>
      <c r="M137" s="1844">
        <v>0</v>
      </c>
      <c r="N137" s="1844">
        <v>0</v>
      </c>
      <c r="O137" s="1844">
        <v>0</v>
      </c>
      <c r="P137" s="1844">
        <v>0</v>
      </c>
      <c r="Q137" s="1844">
        <v>0</v>
      </c>
      <c r="R137" s="1844">
        <v>0</v>
      </c>
      <c r="S137" s="1844">
        <v>0</v>
      </c>
      <c r="T137" s="1844">
        <v>0</v>
      </c>
      <c r="U137" s="1844">
        <v>0</v>
      </c>
      <c r="V137" s="1844">
        <v>0</v>
      </c>
      <c r="W137" s="1844">
        <v>0</v>
      </c>
      <c r="X137" s="1845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906" t="s">
        <v>749</v>
      </c>
      <c r="F142" s="1907" t="s">
        <v>750</v>
      </c>
      <c r="G142" s="1907" t="s">
        <v>751</v>
      </c>
      <c r="H142" s="1907" t="s">
        <v>752</v>
      </c>
      <c r="I142" s="1907" t="s">
        <v>753</v>
      </c>
      <c r="J142" s="1907" t="s">
        <v>754</v>
      </c>
      <c r="K142" s="1907" t="s">
        <v>755</v>
      </c>
      <c r="L142" s="1907"/>
      <c r="M142" s="1907"/>
      <c r="N142" s="1907"/>
      <c r="O142" s="1907"/>
      <c r="P142" s="1907"/>
      <c r="Q142" s="1907"/>
      <c r="R142" s="1907"/>
      <c r="S142" s="1907"/>
      <c r="T142" s="1907"/>
      <c r="U142" s="1907"/>
      <c r="V142" s="1907"/>
      <c r="W142" s="1907"/>
      <c r="X142" s="190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916">
        <v>9</v>
      </c>
      <c r="F143" s="1917">
        <v>10</v>
      </c>
      <c r="G143" s="1910">
        <v>3</v>
      </c>
      <c r="H143" s="1910">
        <v>9</v>
      </c>
      <c r="I143" s="1911">
        <v>14</v>
      </c>
      <c r="J143" s="1911">
        <v>24</v>
      </c>
      <c r="K143" s="1910">
        <v>72</v>
      </c>
      <c r="L143" s="1910"/>
      <c r="M143" s="1910"/>
      <c r="N143" s="1910"/>
      <c r="O143" s="1910"/>
      <c r="P143" s="1910"/>
      <c r="Q143" s="1910"/>
      <c r="R143" s="1910"/>
      <c r="S143" s="1910"/>
      <c r="T143" s="1910"/>
      <c r="U143" s="1910"/>
      <c r="V143" s="1910"/>
      <c r="W143" s="1910"/>
      <c r="X143" s="1912"/>
      <c r="AA143" s="256">
        <f>IF(E143=D140,0,1)</f>
        <v>0</v>
      </c>
    </row>
    <row r="144" spans="2:28" x14ac:dyDescent="0.25">
      <c r="E144" s="1909" t="s">
        <v>581</v>
      </c>
      <c r="F144" s="1910" t="s">
        <v>63</v>
      </c>
      <c r="G144" s="1910" t="s">
        <v>756</v>
      </c>
      <c r="H144" s="1910" t="s">
        <v>757</v>
      </c>
      <c r="I144" s="1911" t="s">
        <v>66</v>
      </c>
      <c r="J144" s="1911" t="s">
        <v>67</v>
      </c>
      <c r="K144" s="1910" t="s">
        <v>68</v>
      </c>
      <c r="L144" s="1910" t="s">
        <v>69</v>
      </c>
      <c r="M144" s="1910" t="s">
        <v>22</v>
      </c>
      <c r="N144" s="1910" t="s">
        <v>758</v>
      </c>
      <c r="O144" s="1910" t="s">
        <v>759</v>
      </c>
      <c r="P144" s="1910" t="s">
        <v>760</v>
      </c>
      <c r="Q144" s="1910" t="s">
        <v>761</v>
      </c>
      <c r="R144" s="1910" t="s">
        <v>762</v>
      </c>
      <c r="S144" s="1910" t="s">
        <v>763</v>
      </c>
      <c r="T144" s="1910" t="s">
        <v>764</v>
      </c>
      <c r="U144" s="1910" t="s">
        <v>765</v>
      </c>
      <c r="V144" s="1910" t="s">
        <v>766</v>
      </c>
      <c r="W144" s="1910" t="s">
        <v>767</v>
      </c>
      <c r="X144" s="1912" t="s">
        <v>768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1909">
        <v>1</v>
      </c>
      <c r="F145" s="1910" t="s">
        <v>604</v>
      </c>
      <c r="G145" s="1910" t="s">
        <v>770</v>
      </c>
      <c r="H145" s="1918">
        <v>25.16</v>
      </c>
      <c r="I145" s="1910">
        <v>6</v>
      </c>
      <c r="J145" s="1910">
        <v>2</v>
      </c>
      <c r="K145" s="1910">
        <v>1</v>
      </c>
      <c r="L145" s="1910">
        <v>1</v>
      </c>
      <c r="M145" s="1910">
        <v>1</v>
      </c>
      <c r="N145" s="1910">
        <v>0</v>
      </c>
      <c r="O145" s="1910">
        <v>62</v>
      </c>
      <c r="P145" s="1910">
        <v>0</v>
      </c>
      <c r="Q145" s="1910">
        <v>55</v>
      </c>
      <c r="R145" s="1910">
        <v>55</v>
      </c>
      <c r="S145" s="1910">
        <v>0</v>
      </c>
      <c r="T145" s="1910">
        <v>21</v>
      </c>
      <c r="U145" s="1910">
        <v>0</v>
      </c>
      <c r="V145" s="1910">
        <v>18</v>
      </c>
      <c r="W145" s="1910">
        <v>17</v>
      </c>
      <c r="X145" s="1912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909">
        <v>2</v>
      </c>
      <c r="F146" s="1910" t="s">
        <v>601</v>
      </c>
      <c r="G146" s="1910" t="s">
        <v>769</v>
      </c>
      <c r="H146" s="1918">
        <v>20.88</v>
      </c>
      <c r="I146" s="1910">
        <v>3</v>
      </c>
      <c r="J146" s="1910">
        <v>1</v>
      </c>
      <c r="K146" s="1910">
        <v>0</v>
      </c>
      <c r="L146" s="1910">
        <v>1</v>
      </c>
      <c r="M146" s="1910">
        <v>1</v>
      </c>
      <c r="N146" s="1910">
        <v>6</v>
      </c>
      <c r="O146" s="1910">
        <v>0</v>
      </c>
      <c r="P146" s="1910">
        <v>0</v>
      </c>
      <c r="Q146" s="1910">
        <v>0</v>
      </c>
      <c r="R146" s="1910">
        <v>0</v>
      </c>
      <c r="S146" s="1910">
        <v>0</v>
      </c>
      <c r="T146" s="1910">
        <v>0</v>
      </c>
      <c r="U146" s="1910">
        <v>0</v>
      </c>
      <c r="V146" s="1910">
        <v>0</v>
      </c>
      <c r="W146" s="1910">
        <v>0</v>
      </c>
      <c r="X146" s="1912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211</v>
      </c>
      <c r="C147" s="256">
        <f t="shared" ca="1" si="51"/>
        <v>211</v>
      </c>
      <c r="E147" s="1909">
        <v>3</v>
      </c>
      <c r="F147" s="1910" t="s">
        <v>786</v>
      </c>
      <c r="G147" s="1910" t="s">
        <v>769</v>
      </c>
      <c r="H147" s="1918">
        <v>20.56</v>
      </c>
      <c r="I147" s="1910">
        <v>4</v>
      </c>
      <c r="J147" s="1910">
        <v>1</v>
      </c>
      <c r="K147" s="1910">
        <v>0</v>
      </c>
      <c r="L147" s="1910">
        <v>0</v>
      </c>
      <c r="M147" s="1910">
        <v>1</v>
      </c>
      <c r="N147" s="1910">
        <v>0</v>
      </c>
      <c r="O147" s="1910">
        <v>40</v>
      </c>
      <c r="P147" s="1910">
        <v>0</v>
      </c>
      <c r="Q147" s="1910">
        <v>0</v>
      </c>
      <c r="R147" s="1910">
        <v>74</v>
      </c>
      <c r="S147" s="1910">
        <v>0</v>
      </c>
      <c r="T147" s="1910">
        <v>24</v>
      </c>
      <c r="U147" s="1910">
        <v>0</v>
      </c>
      <c r="V147" s="1910">
        <v>0</v>
      </c>
      <c r="W147" s="1910">
        <v>21</v>
      </c>
      <c r="X147" s="1912">
        <v>0</v>
      </c>
      <c r="Y147" s="256">
        <f t="shared" ca="1" si="49"/>
        <v>211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1909">
        <v>4</v>
      </c>
      <c r="F148" s="1910" t="s">
        <v>582</v>
      </c>
      <c r="G148" s="1910" t="s">
        <v>769</v>
      </c>
      <c r="H148" s="1918">
        <v>24.53</v>
      </c>
      <c r="I148" s="1910">
        <v>3</v>
      </c>
      <c r="J148" s="1910">
        <v>0</v>
      </c>
      <c r="K148" s="1910">
        <v>0</v>
      </c>
      <c r="L148" s="1910">
        <v>0</v>
      </c>
      <c r="M148" s="1910">
        <v>1</v>
      </c>
      <c r="N148" s="1910">
        <v>0</v>
      </c>
      <c r="O148" s="1910">
        <v>0</v>
      </c>
      <c r="P148" s="1910">
        <v>0</v>
      </c>
      <c r="Q148" s="1910">
        <v>0</v>
      </c>
      <c r="R148" s="1910">
        <v>0</v>
      </c>
      <c r="S148" s="1910">
        <v>0</v>
      </c>
      <c r="T148" s="1910">
        <v>0</v>
      </c>
      <c r="U148" s="1910">
        <v>0</v>
      </c>
      <c r="V148" s="1910">
        <v>0</v>
      </c>
      <c r="W148" s="1910">
        <v>0</v>
      </c>
      <c r="X148" s="1912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909">
        <v>5</v>
      </c>
      <c r="F149" s="1910" t="s">
        <v>632</v>
      </c>
      <c r="G149" s="1910" t="s">
        <v>769</v>
      </c>
      <c r="H149" s="1918">
        <v>30.11</v>
      </c>
      <c r="I149" s="1910">
        <v>7</v>
      </c>
      <c r="J149" s="1910">
        <v>4</v>
      </c>
      <c r="K149" s="1910">
        <v>0</v>
      </c>
      <c r="L149" s="1910">
        <v>0</v>
      </c>
      <c r="M149" s="1910">
        <v>1</v>
      </c>
      <c r="N149" s="1910">
        <v>0</v>
      </c>
      <c r="O149" s="1910">
        <v>0</v>
      </c>
      <c r="P149" s="1910">
        <v>80</v>
      </c>
      <c r="Q149" s="1910">
        <v>40</v>
      </c>
      <c r="R149" s="1910">
        <v>0</v>
      </c>
      <c r="S149" s="1910">
        <v>0</v>
      </c>
      <c r="T149" s="1910">
        <v>0</v>
      </c>
      <c r="U149" s="1910">
        <v>21</v>
      </c>
      <c r="V149" s="1910">
        <v>14</v>
      </c>
      <c r="W149" s="1910">
        <v>0</v>
      </c>
      <c r="X149" s="1912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909">
        <v>6</v>
      </c>
      <c r="F150" s="1910" t="s">
        <v>605</v>
      </c>
      <c r="G150" s="1910" t="s">
        <v>769</v>
      </c>
      <c r="H150" s="1918">
        <v>23.7</v>
      </c>
      <c r="I150" s="1910">
        <v>3</v>
      </c>
      <c r="J150" s="1910">
        <v>2</v>
      </c>
      <c r="K150" s="1910">
        <v>0</v>
      </c>
      <c r="L150" s="1910">
        <v>0</v>
      </c>
      <c r="M150" s="1910">
        <v>1</v>
      </c>
      <c r="N150" s="1910">
        <v>0</v>
      </c>
      <c r="O150" s="1910">
        <v>57</v>
      </c>
      <c r="P150" s="1910">
        <v>18</v>
      </c>
      <c r="Q150" s="1910">
        <v>0</v>
      </c>
      <c r="R150" s="1910">
        <v>0</v>
      </c>
      <c r="S150" s="1910">
        <v>0</v>
      </c>
      <c r="T150" s="1910">
        <v>17</v>
      </c>
      <c r="U150" s="1910">
        <v>25</v>
      </c>
      <c r="V150" s="1910">
        <v>0</v>
      </c>
      <c r="W150" s="1910">
        <v>0</v>
      </c>
      <c r="X150" s="1912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909">
        <v>7</v>
      </c>
      <c r="F151" s="1910" t="s">
        <v>603</v>
      </c>
      <c r="G151" s="1910" t="s">
        <v>770</v>
      </c>
      <c r="H151" s="1918">
        <v>23.31</v>
      </c>
      <c r="I151" s="1910">
        <v>6</v>
      </c>
      <c r="J151" s="1910">
        <v>1</v>
      </c>
      <c r="K151" s="1910">
        <v>1</v>
      </c>
      <c r="L151" s="1910">
        <v>1</v>
      </c>
      <c r="M151" s="1910">
        <v>1</v>
      </c>
      <c r="N151" s="1910">
        <v>0</v>
      </c>
      <c r="O151" s="1910">
        <v>0</v>
      </c>
      <c r="P151" s="1910">
        <v>0</v>
      </c>
      <c r="Q151" s="1910">
        <v>32</v>
      </c>
      <c r="R151" s="1910">
        <v>20</v>
      </c>
      <c r="S151" s="1910">
        <v>40</v>
      </c>
      <c r="T151" s="1910">
        <v>0</v>
      </c>
      <c r="U151" s="1910">
        <v>0</v>
      </c>
      <c r="V151" s="1910">
        <v>22</v>
      </c>
      <c r="W151" s="1910">
        <v>19</v>
      </c>
      <c r="X151" s="1912">
        <v>20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909">
        <v>8</v>
      </c>
      <c r="F152" s="1910" t="s">
        <v>600</v>
      </c>
      <c r="G152" s="1910" t="s">
        <v>769</v>
      </c>
      <c r="H152" s="1918">
        <v>26.55</v>
      </c>
      <c r="I152" s="1910">
        <v>5</v>
      </c>
      <c r="J152" s="1910">
        <v>2</v>
      </c>
      <c r="K152" s="1910">
        <v>1</v>
      </c>
      <c r="L152" s="1910">
        <v>0</v>
      </c>
      <c r="M152" s="1910">
        <v>1</v>
      </c>
      <c r="N152" s="1910">
        <v>0</v>
      </c>
      <c r="O152" s="1910">
        <v>0</v>
      </c>
      <c r="P152" s="1910">
        <v>40</v>
      </c>
      <c r="Q152" s="1910">
        <v>0</v>
      </c>
      <c r="R152" s="1910">
        <v>0</v>
      </c>
      <c r="S152" s="1910">
        <v>0</v>
      </c>
      <c r="T152" s="1910">
        <v>0</v>
      </c>
      <c r="U152" s="1910">
        <v>19</v>
      </c>
      <c r="V152" s="1910">
        <v>0</v>
      </c>
      <c r="W152" s="1910">
        <v>0</v>
      </c>
      <c r="X152" s="1912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909">
        <v>9</v>
      </c>
      <c r="F153" s="1910" t="s">
        <v>1</v>
      </c>
      <c r="G153" s="1910"/>
      <c r="H153" s="1918"/>
      <c r="I153" s="1910">
        <v>0</v>
      </c>
      <c r="J153" s="1910">
        <v>0</v>
      </c>
      <c r="K153" s="1910">
        <v>0</v>
      </c>
      <c r="L153" s="1910">
        <v>0</v>
      </c>
      <c r="M153" s="1910">
        <v>0</v>
      </c>
      <c r="N153" s="1910">
        <v>0</v>
      </c>
      <c r="O153" s="1910">
        <v>0</v>
      </c>
      <c r="P153" s="1910">
        <v>0</v>
      </c>
      <c r="Q153" s="1910">
        <v>0</v>
      </c>
      <c r="R153" s="1910">
        <v>0</v>
      </c>
      <c r="S153" s="1910">
        <v>0</v>
      </c>
      <c r="T153" s="1910">
        <v>0</v>
      </c>
      <c r="U153" s="1910">
        <v>0</v>
      </c>
      <c r="V153" s="1910">
        <v>0</v>
      </c>
      <c r="W153" s="1910">
        <v>0</v>
      </c>
      <c r="X153" s="1912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913">
        <v>10</v>
      </c>
      <c r="F154" s="1914" t="s">
        <v>1</v>
      </c>
      <c r="G154" s="1914"/>
      <c r="H154" s="1919"/>
      <c r="I154" s="1914">
        <v>0</v>
      </c>
      <c r="J154" s="1914">
        <v>0</v>
      </c>
      <c r="K154" s="1914">
        <v>0</v>
      </c>
      <c r="L154" s="1914">
        <v>0</v>
      </c>
      <c r="M154" s="1914">
        <v>0</v>
      </c>
      <c r="N154" s="1914">
        <v>0</v>
      </c>
      <c r="O154" s="1914">
        <v>0</v>
      </c>
      <c r="P154" s="1914">
        <v>0</v>
      </c>
      <c r="Q154" s="1914">
        <v>0</v>
      </c>
      <c r="R154" s="1914">
        <v>0</v>
      </c>
      <c r="S154" s="1914">
        <v>0</v>
      </c>
      <c r="T154" s="1914">
        <v>0</v>
      </c>
      <c r="U154" s="1914">
        <v>0</v>
      </c>
      <c r="V154" s="1914">
        <v>0</v>
      </c>
      <c r="W154" s="1914">
        <v>0</v>
      </c>
      <c r="X154" s="191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878" t="s">
        <v>749</v>
      </c>
      <c r="F159" s="1879" t="s">
        <v>750</v>
      </c>
      <c r="G159" s="1879" t="s">
        <v>751</v>
      </c>
      <c r="H159" s="1879" t="s">
        <v>752</v>
      </c>
      <c r="I159" s="1879" t="s">
        <v>753</v>
      </c>
      <c r="J159" s="1879" t="s">
        <v>754</v>
      </c>
      <c r="K159" s="1879" t="s">
        <v>755</v>
      </c>
      <c r="L159" s="1879"/>
      <c r="M159" s="1879"/>
      <c r="N159" s="1879"/>
      <c r="O159" s="1879"/>
      <c r="P159" s="1879"/>
      <c r="Q159" s="1879"/>
      <c r="R159" s="1879"/>
      <c r="S159" s="1879"/>
      <c r="T159" s="1879"/>
      <c r="U159" s="1879"/>
      <c r="V159" s="1879"/>
      <c r="W159" s="1879"/>
      <c r="X159" s="188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88">
        <v>10</v>
      </c>
      <c r="F160" s="1889">
        <v>9</v>
      </c>
      <c r="G160" s="1882">
        <v>9</v>
      </c>
      <c r="H160" s="1882">
        <v>3</v>
      </c>
      <c r="I160" s="1883">
        <v>24</v>
      </c>
      <c r="J160" s="1883">
        <v>14</v>
      </c>
      <c r="K160" s="1882">
        <v>94</v>
      </c>
      <c r="L160" s="1882"/>
      <c r="M160" s="1882"/>
      <c r="N160" s="1882"/>
      <c r="O160" s="1882"/>
      <c r="P160" s="1882"/>
      <c r="Q160" s="1882"/>
      <c r="R160" s="1882"/>
      <c r="S160" s="1882"/>
      <c r="T160" s="1882"/>
      <c r="U160" s="1882"/>
      <c r="V160" s="1882"/>
      <c r="W160" s="1882"/>
      <c r="X160" s="1884"/>
      <c r="AA160" s="256">
        <f>IF(E160=D157,0,1)</f>
        <v>0</v>
      </c>
    </row>
    <row r="161" spans="2:28" x14ac:dyDescent="0.25">
      <c r="E161" s="1881" t="s">
        <v>581</v>
      </c>
      <c r="F161" s="1882" t="s">
        <v>63</v>
      </c>
      <c r="G161" s="1882" t="s">
        <v>756</v>
      </c>
      <c r="H161" s="1882" t="s">
        <v>757</v>
      </c>
      <c r="I161" s="1883" t="s">
        <v>66</v>
      </c>
      <c r="J161" s="1883" t="s">
        <v>67</v>
      </c>
      <c r="K161" s="1882" t="s">
        <v>68</v>
      </c>
      <c r="L161" s="1882" t="s">
        <v>69</v>
      </c>
      <c r="M161" s="1882" t="s">
        <v>22</v>
      </c>
      <c r="N161" s="1882" t="s">
        <v>758</v>
      </c>
      <c r="O161" s="1882" t="s">
        <v>759</v>
      </c>
      <c r="P161" s="1882" t="s">
        <v>760</v>
      </c>
      <c r="Q161" s="1882" t="s">
        <v>761</v>
      </c>
      <c r="R161" s="1882" t="s">
        <v>762</v>
      </c>
      <c r="S161" s="1882" t="s">
        <v>763</v>
      </c>
      <c r="T161" s="1882" t="s">
        <v>764</v>
      </c>
      <c r="U161" s="1882" t="s">
        <v>765</v>
      </c>
      <c r="V161" s="1882" t="s">
        <v>766</v>
      </c>
      <c r="W161" s="1882" t="s">
        <v>767</v>
      </c>
      <c r="X161" s="1884" t="s">
        <v>768</v>
      </c>
    </row>
    <row r="162" spans="2:28" x14ac:dyDescent="0.25">
      <c r="B162" s="256">
        <f t="shared" ref="B162:B171" ca="1" si="54">Y162</f>
        <v>235</v>
      </c>
      <c r="C162" s="256">
        <f ca="1">Y162</f>
        <v>235</v>
      </c>
      <c r="E162" s="1881">
        <v>1</v>
      </c>
      <c r="F162" s="1882" t="s">
        <v>712</v>
      </c>
      <c r="G162" s="1882" t="s">
        <v>769</v>
      </c>
      <c r="H162" s="1890">
        <v>26.89</v>
      </c>
      <c r="I162" s="1882">
        <v>3</v>
      </c>
      <c r="J162" s="1882">
        <v>1</v>
      </c>
      <c r="K162" s="1882">
        <v>3</v>
      </c>
      <c r="L162" s="1882">
        <v>1</v>
      </c>
      <c r="M162" s="1882">
        <v>1</v>
      </c>
      <c r="N162" s="1882">
        <v>40</v>
      </c>
      <c r="O162" s="1882">
        <v>0</v>
      </c>
      <c r="P162" s="1882">
        <v>36</v>
      </c>
      <c r="Q162" s="1882">
        <v>0</v>
      </c>
      <c r="R162" s="1882">
        <v>0</v>
      </c>
      <c r="S162" s="1882">
        <v>0</v>
      </c>
      <c r="T162" s="1882">
        <v>0</v>
      </c>
      <c r="U162" s="1882">
        <v>13</v>
      </c>
      <c r="V162" s="1882">
        <v>0</v>
      </c>
      <c r="W162" s="1882">
        <v>0</v>
      </c>
      <c r="X162" s="1884">
        <v>0</v>
      </c>
      <c r="Y162" s="256">
        <f t="shared" ref="Y162:Y171" ca="1" si="55">VLOOKUP(F162,PlayerN,3,FALSE)</f>
        <v>235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1881">
        <v>2</v>
      </c>
      <c r="F163" s="1882" t="s">
        <v>774</v>
      </c>
      <c r="G163" s="1882" t="s">
        <v>770</v>
      </c>
      <c r="H163" s="1890">
        <v>25.05</v>
      </c>
      <c r="I163" s="1882">
        <v>5</v>
      </c>
      <c r="J163" s="1882">
        <v>0</v>
      </c>
      <c r="K163" s="1882">
        <v>1</v>
      </c>
      <c r="L163" s="1882">
        <v>2</v>
      </c>
      <c r="M163" s="1882">
        <v>1</v>
      </c>
      <c r="N163" s="1882">
        <v>4</v>
      </c>
      <c r="O163" s="1882">
        <v>20</v>
      </c>
      <c r="P163" s="1882">
        <v>20</v>
      </c>
      <c r="Q163" s="1882">
        <v>61</v>
      </c>
      <c r="R163" s="1882">
        <v>0</v>
      </c>
      <c r="S163" s="1882">
        <v>0</v>
      </c>
      <c r="T163" s="1882">
        <v>23</v>
      </c>
      <c r="U163" s="1882">
        <v>22</v>
      </c>
      <c r="V163" s="1882">
        <v>15</v>
      </c>
      <c r="W163" s="1882">
        <v>0</v>
      </c>
      <c r="X163" s="1884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1881">
        <v>3</v>
      </c>
      <c r="F164" s="1882" t="s">
        <v>614</v>
      </c>
      <c r="G164" s="1882" t="s">
        <v>770</v>
      </c>
      <c r="H164" s="1890">
        <v>21.71</v>
      </c>
      <c r="I164" s="1882">
        <v>6</v>
      </c>
      <c r="J164" s="1882">
        <v>1</v>
      </c>
      <c r="K164" s="1882">
        <v>1</v>
      </c>
      <c r="L164" s="1882">
        <v>1</v>
      </c>
      <c r="M164" s="1882">
        <v>1</v>
      </c>
      <c r="N164" s="1882">
        <v>0</v>
      </c>
      <c r="O164" s="1882">
        <v>0</v>
      </c>
      <c r="P164" s="1882">
        <v>112</v>
      </c>
      <c r="Q164" s="1882">
        <v>16</v>
      </c>
      <c r="R164" s="1882">
        <v>0</v>
      </c>
      <c r="S164" s="1882">
        <v>36</v>
      </c>
      <c r="T164" s="1882">
        <v>0</v>
      </c>
      <c r="U164" s="1882">
        <v>21</v>
      </c>
      <c r="V164" s="1882">
        <v>23</v>
      </c>
      <c r="W164" s="1882">
        <v>0</v>
      </c>
      <c r="X164" s="1884">
        <v>26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1881">
        <v>4</v>
      </c>
      <c r="F165" s="1882" t="s">
        <v>818</v>
      </c>
      <c r="G165" s="1882" t="s">
        <v>770</v>
      </c>
      <c r="H165" s="1890">
        <v>27.33</v>
      </c>
      <c r="I165" s="1882">
        <v>2</v>
      </c>
      <c r="J165" s="1882">
        <v>2</v>
      </c>
      <c r="K165" s="1882">
        <v>3</v>
      </c>
      <c r="L165" s="1882">
        <v>1</v>
      </c>
      <c r="M165" s="1882">
        <v>1</v>
      </c>
      <c r="N165" s="1882">
        <v>0</v>
      </c>
      <c r="O165" s="1882">
        <v>60</v>
      </c>
      <c r="P165" s="1882">
        <v>8</v>
      </c>
      <c r="Q165" s="1882">
        <v>6</v>
      </c>
      <c r="R165" s="1882">
        <v>0</v>
      </c>
      <c r="S165" s="1882">
        <v>0</v>
      </c>
      <c r="T165" s="1882">
        <v>18</v>
      </c>
      <c r="U165" s="1882">
        <v>21</v>
      </c>
      <c r="V165" s="1882">
        <v>16</v>
      </c>
      <c r="W165" s="1882">
        <v>0</v>
      </c>
      <c r="X165" s="1884">
        <v>0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881">
        <v>5</v>
      </c>
      <c r="F166" s="1882" t="s">
        <v>613</v>
      </c>
      <c r="G166" s="1882" t="s">
        <v>770</v>
      </c>
      <c r="H166" s="1890">
        <v>27.04</v>
      </c>
      <c r="I166" s="1882">
        <v>3</v>
      </c>
      <c r="J166" s="1882">
        <v>5</v>
      </c>
      <c r="K166" s="1882">
        <v>0</v>
      </c>
      <c r="L166" s="1882">
        <v>2</v>
      </c>
      <c r="M166" s="1882">
        <v>1</v>
      </c>
      <c r="N166" s="1882">
        <v>40</v>
      </c>
      <c r="O166" s="1882">
        <v>36</v>
      </c>
      <c r="P166" s="1882">
        <v>0</v>
      </c>
      <c r="Q166" s="1882">
        <v>0</v>
      </c>
      <c r="R166" s="1882">
        <v>78</v>
      </c>
      <c r="S166" s="1882">
        <v>56</v>
      </c>
      <c r="T166" s="1882">
        <v>15</v>
      </c>
      <c r="U166" s="1882">
        <v>0</v>
      </c>
      <c r="V166" s="1882">
        <v>0</v>
      </c>
      <c r="W166" s="1882">
        <v>15</v>
      </c>
      <c r="X166" s="1884">
        <v>17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881">
        <v>6</v>
      </c>
      <c r="F167" s="1882" t="s">
        <v>615</v>
      </c>
      <c r="G167" s="1882" t="s">
        <v>770</v>
      </c>
      <c r="H167" s="1890">
        <v>25.46</v>
      </c>
      <c r="I167" s="1882">
        <v>6</v>
      </c>
      <c r="J167" s="1882">
        <v>3</v>
      </c>
      <c r="K167" s="1882">
        <v>1</v>
      </c>
      <c r="L167" s="1882">
        <v>1</v>
      </c>
      <c r="M167" s="1882">
        <v>1</v>
      </c>
      <c r="N167" s="1882">
        <v>0</v>
      </c>
      <c r="O167" s="1882">
        <v>0</v>
      </c>
      <c r="P167" s="1882">
        <v>0</v>
      </c>
      <c r="Q167" s="1882">
        <v>40</v>
      </c>
      <c r="R167" s="1882">
        <v>40</v>
      </c>
      <c r="S167" s="1882">
        <v>89</v>
      </c>
      <c r="T167" s="1882">
        <v>0</v>
      </c>
      <c r="U167" s="1882">
        <v>0</v>
      </c>
      <c r="V167" s="1882">
        <v>18</v>
      </c>
      <c r="W167" s="1882">
        <v>19</v>
      </c>
      <c r="X167" s="1884">
        <v>18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81">
        <v>7</v>
      </c>
      <c r="F168" s="1882" t="s">
        <v>635</v>
      </c>
      <c r="G168" s="1882" t="s">
        <v>769</v>
      </c>
      <c r="H168" s="1890">
        <v>22.98</v>
      </c>
      <c r="I168" s="1882">
        <v>4</v>
      </c>
      <c r="J168" s="1882">
        <v>2</v>
      </c>
      <c r="K168" s="1882">
        <v>0</v>
      </c>
      <c r="L168" s="1882">
        <v>0</v>
      </c>
      <c r="M168" s="1882">
        <v>1</v>
      </c>
      <c r="N168" s="1882">
        <v>0</v>
      </c>
      <c r="O168" s="1882">
        <v>20</v>
      </c>
      <c r="P168" s="1882">
        <v>60</v>
      </c>
      <c r="Q168" s="1882">
        <v>0</v>
      </c>
      <c r="R168" s="1882">
        <v>0</v>
      </c>
      <c r="S168" s="1882">
        <v>0</v>
      </c>
      <c r="T168" s="1882">
        <v>19</v>
      </c>
      <c r="U168" s="1882">
        <v>21</v>
      </c>
      <c r="V168" s="1882">
        <v>0</v>
      </c>
      <c r="W168" s="1882">
        <v>0</v>
      </c>
      <c r="X168" s="1884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81">
        <v>8</v>
      </c>
      <c r="F169" s="1882" t="s">
        <v>628</v>
      </c>
      <c r="G169" s="1882" t="s">
        <v>770</v>
      </c>
      <c r="H169" s="1890">
        <v>26.54</v>
      </c>
      <c r="I169" s="1882">
        <v>5</v>
      </c>
      <c r="J169" s="1882">
        <v>1</v>
      </c>
      <c r="K169" s="1882">
        <v>1</v>
      </c>
      <c r="L169" s="1882">
        <v>1</v>
      </c>
      <c r="M169" s="1882">
        <v>1</v>
      </c>
      <c r="N169" s="1882">
        <v>0</v>
      </c>
      <c r="O169" s="1882">
        <v>111</v>
      </c>
      <c r="P169" s="1882">
        <v>0</v>
      </c>
      <c r="Q169" s="1882">
        <v>56</v>
      </c>
      <c r="R169" s="1882">
        <v>18</v>
      </c>
      <c r="S169" s="1882">
        <v>0</v>
      </c>
      <c r="T169" s="1882">
        <v>18</v>
      </c>
      <c r="U169" s="1882">
        <v>0</v>
      </c>
      <c r="V169" s="1882">
        <v>17</v>
      </c>
      <c r="W169" s="1882">
        <v>18</v>
      </c>
      <c r="X169" s="1884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881">
        <v>9</v>
      </c>
      <c r="F170" s="1882" t="s">
        <v>810</v>
      </c>
      <c r="G170" s="1882"/>
      <c r="H170" s="1890"/>
      <c r="I170" s="1882">
        <v>0</v>
      </c>
      <c r="J170" s="1882">
        <v>0</v>
      </c>
      <c r="K170" s="1882">
        <v>0</v>
      </c>
      <c r="L170" s="1882">
        <v>0</v>
      </c>
      <c r="M170" s="1882">
        <v>0</v>
      </c>
      <c r="N170" s="1882">
        <v>0</v>
      </c>
      <c r="O170" s="1882">
        <v>0</v>
      </c>
      <c r="P170" s="1882">
        <v>0</v>
      </c>
      <c r="Q170" s="1882">
        <v>0</v>
      </c>
      <c r="R170" s="1882">
        <v>0</v>
      </c>
      <c r="S170" s="1882">
        <v>0</v>
      </c>
      <c r="T170" s="1882">
        <v>0</v>
      </c>
      <c r="U170" s="1882">
        <v>0</v>
      </c>
      <c r="V170" s="1882">
        <v>0</v>
      </c>
      <c r="W170" s="1882">
        <v>0</v>
      </c>
      <c r="X170" s="1884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885">
        <v>10</v>
      </c>
      <c r="F171" s="1886" t="s">
        <v>810</v>
      </c>
      <c r="G171" s="1886"/>
      <c r="H171" s="1891"/>
      <c r="I171" s="1886">
        <v>0</v>
      </c>
      <c r="J171" s="1886">
        <v>0</v>
      </c>
      <c r="K171" s="1886">
        <v>0</v>
      </c>
      <c r="L171" s="1886">
        <v>0</v>
      </c>
      <c r="M171" s="1886">
        <v>0</v>
      </c>
      <c r="N171" s="1886">
        <v>0</v>
      </c>
      <c r="O171" s="1886">
        <v>0</v>
      </c>
      <c r="P171" s="1886">
        <v>0</v>
      </c>
      <c r="Q171" s="1886">
        <v>0</v>
      </c>
      <c r="R171" s="1886">
        <v>0</v>
      </c>
      <c r="S171" s="1886">
        <v>0</v>
      </c>
      <c r="T171" s="1886">
        <v>0</v>
      </c>
      <c r="U171" s="1886">
        <v>0</v>
      </c>
      <c r="V171" s="1886">
        <v>0</v>
      </c>
      <c r="W171" s="1886">
        <v>0</v>
      </c>
      <c r="X171" s="1887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8" priority="53" stopIfTrue="1">
      <formula>IF(AA162=1,TRUE,FALSE)</formula>
    </cfRule>
    <cfRule type="expression" dxfId="3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6" priority="50" stopIfTrue="1">
      <formula>IF(AA213=1,TRUE,FALSE)</formula>
    </cfRule>
    <cfRule type="expression" dxfId="3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4" priority="47" stopIfTrue="1">
      <formula>IF(AA230=1,TRUE,FALSE)</formula>
    </cfRule>
    <cfRule type="expression" dxfId="3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71" priority="43" stopIfTrue="1">
      <formula>IF(AA196=1,TRUE,FALSE)</formula>
    </cfRule>
    <cfRule type="expression" dxfId="370" priority="44" stopIfTrue="1">
      <formula>IF(AA196=0,TRUE,FALSE)</formula>
    </cfRule>
  </conditionalFormatting>
  <conditionalFormatting sqref="N193:S205">
    <cfRule type="cellIs" dxfId="3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8" priority="39" stopIfTrue="1">
      <formula>IF(AA9=1,TRUE,FALSE)</formula>
    </cfRule>
    <cfRule type="expression" dxfId="367" priority="40" stopIfTrue="1">
      <formula>IF(AA9=0,TRUE,FALSE)</formula>
    </cfRule>
  </conditionalFormatting>
  <conditionalFormatting sqref="N6:S18">
    <cfRule type="cellIs" dxfId="3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5" priority="35" stopIfTrue="1">
      <formula>IF(AA26=1,TRUE,FALSE)</formula>
    </cfRule>
    <cfRule type="expression" dxfId="364" priority="36" stopIfTrue="1">
      <formula>IF(AA26=0,TRUE,FALSE)</formula>
    </cfRule>
  </conditionalFormatting>
  <conditionalFormatting sqref="N23:S35">
    <cfRule type="cellIs" dxfId="3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2" priority="31" stopIfTrue="1">
      <formula>IF(AA43=1,TRUE,FALSE)</formula>
    </cfRule>
    <cfRule type="expression" dxfId="361" priority="32" stopIfTrue="1">
      <formula>IF(AA43=0,TRUE,FALSE)</formula>
    </cfRule>
  </conditionalFormatting>
  <conditionalFormatting sqref="N40:S52">
    <cfRule type="cellIs" dxfId="3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9" priority="27" stopIfTrue="1">
      <formula>IF(AA60=1,TRUE,FALSE)</formula>
    </cfRule>
    <cfRule type="expression" dxfId="358" priority="28" stopIfTrue="1">
      <formula>IF(AA60=0,TRUE,FALSE)</formula>
    </cfRule>
  </conditionalFormatting>
  <conditionalFormatting sqref="N57:S69">
    <cfRule type="cellIs" dxfId="3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6" priority="23" stopIfTrue="1">
      <formula>IF(AA77=1,TRUE,FALSE)</formula>
    </cfRule>
    <cfRule type="expression" dxfId="355" priority="24" stopIfTrue="1">
      <formula>IF(AA77=0,TRUE,FALSE)</formula>
    </cfRule>
  </conditionalFormatting>
  <conditionalFormatting sqref="N74:S86">
    <cfRule type="cellIs" dxfId="3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3" priority="19" stopIfTrue="1">
      <formula>IF(AA94=1,TRUE,FALSE)</formula>
    </cfRule>
    <cfRule type="expression" dxfId="352" priority="20" stopIfTrue="1">
      <formula>IF(AA94=0,TRUE,FALSE)</formula>
    </cfRule>
  </conditionalFormatting>
  <conditionalFormatting sqref="N91:S103">
    <cfRule type="cellIs" dxfId="3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50" priority="15" stopIfTrue="1">
      <formula>IF(AA111=1,TRUE,FALSE)</formula>
    </cfRule>
    <cfRule type="expression" dxfId="349" priority="16" stopIfTrue="1">
      <formula>IF(AA111=0,TRUE,FALSE)</formula>
    </cfRule>
  </conditionalFormatting>
  <conditionalFormatting sqref="N108:S120">
    <cfRule type="cellIs" dxfId="3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7" priority="11" stopIfTrue="1">
      <formula>IF(AA128=1,TRUE,FALSE)</formula>
    </cfRule>
    <cfRule type="expression" dxfId="346" priority="12" stopIfTrue="1">
      <formula>IF(AA128=0,TRUE,FALSE)</formula>
    </cfRule>
  </conditionalFormatting>
  <conditionalFormatting sqref="N125:S137">
    <cfRule type="cellIs" dxfId="3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4" priority="7" stopIfTrue="1">
      <formula>IF(AA145=1,TRUE,FALSE)</formula>
    </cfRule>
    <cfRule type="expression" dxfId="343" priority="8" stopIfTrue="1">
      <formula>IF(AA145=0,TRUE,FALSE)</formula>
    </cfRule>
  </conditionalFormatting>
  <conditionalFormatting sqref="N142:S154">
    <cfRule type="cellIs" dxfId="3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41" priority="3" stopIfTrue="1">
      <formula>IF(AA179=1,TRUE,FALSE)</formula>
    </cfRule>
    <cfRule type="expression" dxfId="340" priority="4" stopIfTrue="1">
      <formula>IF(AA179=0,TRUE,FALSE)</formula>
    </cfRule>
  </conditionalFormatting>
  <conditionalFormatting sqref="N176:S188">
    <cfRule type="cellIs" dxfId="3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40" zoomScale="75" zoomScaleNormal="75" workbookViewId="0">
      <selection activeCell="AK76" sqref="AK7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2018" t="s">
        <v>749</v>
      </c>
      <c r="F6" s="2019" t="s">
        <v>750</v>
      </c>
      <c r="G6" s="2019" t="s">
        <v>751</v>
      </c>
      <c r="H6" s="2019" t="s">
        <v>752</v>
      </c>
      <c r="I6" s="2019" t="s">
        <v>753</v>
      </c>
      <c r="J6" s="2019" t="s">
        <v>754</v>
      </c>
      <c r="K6" s="2019" t="s">
        <v>755</v>
      </c>
      <c r="L6" s="2019"/>
      <c r="M6" s="2019"/>
      <c r="N6" s="2019"/>
      <c r="O6" s="2019"/>
      <c r="P6" s="2019"/>
      <c r="Q6" s="2019"/>
      <c r="R6" s="2019"/>
      <c r="S6" s="2019"/>
      <c r="T6" s="2019"/>
      <c r="U6" s="2019"/>
      <c r="V6" s="2019"/>
      <c r="W6" s="2019"/>
      <c r="X6" s="2020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028">
        <v>1</v>
      </c>
      <c r="F7" s="2029">
        <v>10</v>
      </c>
      <c r="G7" s="2022">
        <v>5</v>
      </c>
      <c r="H7" s="2022">
        <v>7</v>
      </c>
      <c r="I7" s="2023">
        <v>16</v>
      </c>
      <c r="J7" s="2023">
        <v>19</v>
      </c>
      <c r="K7" s="2022">
        <v>82</v>
      </c>
      <c r="L7" s="2022"/>
      <c r="M7" s="2022"/>
      <c r="N7" s="2022"/>
      <c r="O7" s="2022"/>
      <c r="P7" s="2022"/>
      <c r="Q7" s="2022"/>
      <c r="R7" s="2022"/>
      <c r="S7" s="2022"/>
      <c r="T7" s="2022"/>
      <c r="U7" s="2022"/>
      <c r="V7" s="2022"/>
      <c r="W7" s="2022"/>
      <c r="X7" s="2024"/>
      <c r="AA7" s="256">
        <f>IF(E7=D4,0,1)</f>
        <v>0</v>
      </c>
    </row>
    <row r="8" spans="2:28" x14ac:dyDescent="0.25">
      <c r="E8" s="2021" t="s">
        <v>581</v>
      </c>
      <c r="F8" s="2022" t="s">
        <v>63</v>
      </c>
      <c r="G8" s="2022" t="s">
        <v>756</v>
      </c>
      <c r="H8" s="2022" t="s">
        <v>757</v>
      </c>
      <c r="I8" s="2023" t="s">
        <v>66</v>
      </c>
      <c r="J8" s="2023" t="s">
        <v>67</v>
      </c>
      <c r="K8" s="2022" t="s">
        <v>68</v>
      </c>
      <c r="L8" s="2022" t="s">
        <v>69</v>
      </c>
      <c r="M8" s="2022" t="s">
        <v>22</v>
      </c>
      <c r="N8" s="2022" t="s">
        <v>758</v>
      </c>
      <c r="O8" s="2022" t="s">
        <v>759</v>
      </c>
      <c r="P8" s="2022" t="s">
        <v>760</v>
      </c>
      <c r="Q8" s="2022" t="s">
        <v>761</v>
      </c>
      <c r="R8" s="2022" t="s">
        <v>762</v>
      </c>
      <c r="S8" s="2022" t="s">
        <v>763</v>
      </c>
      <c r="T8" s="2022" t="s">
        <v>764</v>
      </c>
      <c r="U8" s="2022" t="s">
        <v>765</v>
      </c>
      <c r="V8" s="2022" t="s">
        <v>766</v>
      </c>
      <c r="W8" s="2022" t="s">
        <v>767</v>
      </c>
      <c r="X8" s="2024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2021">
        <v>1</v>
      </c>
      <c r="F9" s="2022" t="s">
        <v>684</v>
      </c>
      <c r="G9" s="2022" t="s">
        <v>770</v>
      </c>
      <c r="H9" s="2030">
        <v>32.67</v>
      </c>
      <c r="I9" s="2022">
        <v>6</v>
      </c>
      <c r="J9" s="2022">
        <v>2</v>
      </c>
      <c r="K9" s="2022">
        <v>1</v>
      </c>
      <c r="L9" s="2022">
        <v>1</v>
      </c>
      <c r="M9" s="2022">
        <v>1</v>
      </c>
      <c r="N9" s="2022">
        <v>0</v>
      </c>
      <c r="O9" s="2022">
        <v>36</v>
      </c>
      <c r="P9" s="2022">
        <v>16</v>
      </c>
      <c r="Q9" s="2022">
        <v>40</v>
      </c>
      <c r="R9" s="2022">
        <v>0</v>
      </c>
      <c r="S9" s="2022">
        <v>0</v>
      </c>
      <c r="T9" s="2022">
        <v>14</v>
      </c>
      <c r="U9" s="2022">
        <v>13</v>
      </c>
      <c r="V9" s="2022">
        <v>19</v>
      </c>
      <c r="W9" s="2022">
        <v>0</v>
      </c>
      <c r="X9" s="2024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021">
        <v>2</v>
      </c>
      <c r="F10" s="2022" t="s">
        <v>777</v>
      </c>
      <c r="G10" s="2022" t="s">
        <v>770</v>
      </c>
      <c r="H10" s="2030">
        <v>25.05</v>
      </c>
      <c r="I10" s="2022">
        <v>4</v>
      </c>
      <c r="J10" s="2022">
        <v>2</v>
      </c>
      <c r="K10" s="2022">
        <v>1</v>
      </c>
      <c r="L10" s="2022">
        <v>1</v>
      </c>
      <c r="M10" s="2022">
        <v>1</v>
      </c>
      <c r="N10" s="2022">
        <v>0</v>
      </c>
      <c r="O10" s="2022">
        <v>10</v>
      </c>
      <c r="P10" s="2022">
        <v>6</v>
      </c>
      <c r="Q10" s="2022">
        <v>78</v>
      </c>
      <c r="R10" s="2022">
        <v>0</v>
      </c>
      <c r="S10" s="2022">
        <v>0</v>
      </c>
      <c r="T10" s="2022">
        <v>19</v>
      </c>
      <c r="U10" s="2022">
        <v>23</v>
      </c>
      <c r="V10" s="2022">
        <v>18</v>
      </c>
      <c r="W10" s="2022">
        <v>0</v>
      </c>
      <c r="X10" s="2024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021">
        <v>3</v>
      </c>
      <c r="F11" s="2022" t="s">
        <v>778</v>
      </c>
      <c r="G11" s="2022" t="s">
        <v>769</v>
      </c>
      <c r="H11" s="2030">
        <v>24.78</v>
      </c>
      <c r="I11" s="2022">
        <v>7</v>
      </c>
      <c r="J11" s="2022">
        <v>3</v>
      </c>
      <c r="K11" s="2022">
        <v>0</v>
      </c>
      <c r="L11" s="2022">
        <v>0</v>
      </c>
      <c r="M11" s="2022">
        <v>1</v>
      </c>
      <c r="N11" s="2022">
        <v>0</v>
      </c>
      <c r="O11" s="2022">
        <v>0</v>
      </c>
      <c r="P11" s="2022">
        <v>32</v>
      </c>
      <c r="Q11" s="2022">
        <v>0</v>
      </c>
      <c r="R11" s="2022">
        <v>0</v>
      </c>
      <c r="S11" s="2022">
        <v>0</v>
      </c>
      <c r="T11" s="2022">
        <v>0</v>
      </c>
      <c r="U11" s="2022">
        <v>21</v>
      </c>
      <c r="V11" s="2022">
        <v>0</v>
      </c>
      <c r="W11" s="2022">
        <v>0</v>
      </c>
      <c r="X11" s="2024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021">
        <v>4</v>
      </c>
      <c r="F12" s="2022" t="s">
        <v>608</v>
      </c>
      <c r="G12" s="2022" t="s">
        <v>769</v>
      </c>
      <c r="H12" s="2030">
        <v>23.78</v>
      </c>
      <c r="I12" s="2022">
        <v>9</v>
      </c>
      <c r="J12" s="2022">
        <v>1</v>
      </c>
      <c r="K12" s="2022">
        <v>0</v>
      </c>
      <c r="L12" s="2022">
        <v>0</v>
      </c>
      <c r="M12" s="2022">
        <v>1</v>
      </c>
      <c r="N12" s="2022">
        <v>0</v>
      </c>
      <c r="O12" s="2022">
        <v>100</v>
      </c>
      <c r="P12" s="2022">
        <v>0</v>
      </c>
      <c r="Q12" s="2022">
        <v>0</v>
      </c>
      <c r="R12" s="2022">
        <v>0</v>
      </c>
      <c r="S12" s="2022">
        <v>0</v>
      </c>
      <c r="T12" s="2022">
        <v>17</v>
      </c>
      <c r="U12" s="2022">
        <v>0</v>
      </c>
      <c r="V12" s="2022">
        <v>0</v>
      </c>
      <c r="W12" s="2022">
        <v>0</v>
      </c>
      <c r="X12" s="2024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021">
        <v>5</v>
      </c>
      <c r="F13" s="2022" t="s">
        <v>780</v>
      </c>
      <c r="G13" s="2022" t="s">
        <v>769</v>
      </c>
      <c r="H13" s="2030">
        <v>23.52</v>
      </c>
      <c r="I13" s="2022">
        <v>6</v>
      </c>
      <c r="J13" s="2022">
        <v>1</v>
      </c>
      <c r="K13" s="2022">
        <v>0</v>
      </c>
      <c r="L13" s="2022">
        <v>0</v>
      </c>
      <c r="M13" s="2022">
        <v>1</v>
      </c>
      <c r="N13" s="2022">
        <v>0</v>
      </c>
      <c r="O13" s="2022">
        <v>0</v>
      </c>
      <c r="P13" s="2022">
        <v>0</v>
      </c>
      <c r="Q13" s="2022">
        <v>66</v>
      </c>
      <c r="R13" s="2022">
        <v>0</v>
      </c>
      <c r="S13" s="2022">
        <v>0</v>
      </c>
      <c r="T13" s="2022">
        <v>0</v>
      </c>
      <c r="U13" s="2022">
        <v>0</v>
      </c>
      <c r="V13" s="2022">
        <v>18</v>
      </c>
      <c r="W13" s="2022">
        <v>0</v>
      </c>
      <c r="X13" s="2024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2021">
        <v>6</v>
      </c>
      <c r="F14" s="2022" t="s">
        <v>660</v>
      </c>
      <c r="G14" s="2022" t="s">
        <v>769</v>
      </c>
      <c r="H14" s="2030">
        <v>20.46</v>
      </c>
      <c r="I14" s="2022">
        <v>3</v>
      </c>
      <c r="J14" s="2022">
        <v>1</v>
      </c>
      <c r="K14" s="2022">
        <v>0</v>
      </c>
      <c r="L14" s="2022">
        <v>0</v>
      </c>
      <c r="M14" s="2022">
        <v>1</v>
      </c>
      <c r="N14" s="2022">
        <v>0</v>
      </c>
      <c r="O14" s="2022">
        <v>0</v>
      </c>
      <c r="P14" s="2022">
        <v>0</v>
      </c>
      <c r="Q14" s="2022">
        <v>0</v>
      </c>
      <c r="R14" s="2022">
        <v>0</v>
      </c>
      <c r="S14" s="2022">
        <v>0</v>
      </c>
      <c r="T14" s="2022">
        <v>0</v>
      </c>
      <c r="U14" s="2022">
        <v>0</v>
      </c>
      <c r="V14" s="2022">
        <v>0</v>
      </c>
      <c r="W14" s="2022">
        <v>0</v>
      </c>
      <c r="X14" s="2024">
        <v>0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021">
        <v>7</v>
      </c>
      <c r="F15" s="2022" t="s">
        <v>610</v>
      </c>
      <c r="G15" s="2022" t="s">
        <v>769</v>
      </c>
      <c r="H15" s="2030">
        <v>24.81</v>
      </c>
      <c r="I15" s="2022">
        <v>9</v>
      </c>
      <c r="J15" s="2022">
        <v>1</v>
      </c>
      <c r="K15" s="2022">
        <v>0</v>
      </c>
      <c r="L15" s="2022">
        <v>1</v>
      </c>
      <c r="M15" s="2022">
        <v>1</v>
      </c>
      <c r="N15" s="2022">
        <v>12</v>
      </c>
      <c r="O15" s="2022">
        <v>8</v>
      </c>
      <c r="P15" s="2022">
        <v>0</v>
      </c>
      <c r="Q15" s="2022">
        <v>116</v>
      </c>
      <c r="R15" s="2022">
        <v>0</v>
      </c>
      <c r="S15" s="2022">
        <v>0</v>
      </c>
      <c r="T15" s="2022">
        <v>22</v>
      </c>
      <c r="U15" s="2022">
        <v>0</v>
      </c>
      <c r="V15" s="2022">
        <v>15</v>
      </c>
      <c r="W15" s="2022">
        <v>0</v>
      </c>
      <c r="X15" s="2024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021">
        <v>8</v>
      </c>
      <c r="F16" s="2022" t="s">
        <v>661</v>
      </c>
      <c r="G16" s="2022" t="s">
        <v>770</v>
      </c>
      <c r="H16" s="2030">
        <v>20.87</v>
      </c>
      <c r="I16" s="2022">
        <v>6</v>
      </c>
      <c r="J16" s="2022">
        <v>2</v>
      </c>
      <c r="K16" s="2022">
        <v>0</v>
      </c>
      <c r="L16" s="2022">
        <v>2</v>
      </c>
      <c r="M16" s="2022">
        <v>1</v>
      </c>
      <c r="N16" s="2022">
        <v>72</v>
      </c>
      <c r="O16" s="2022">
        <v>0</v>
      </c>
      <c r="P16" s="2022">
        <v>0</v>
      </c>
      <c r="Q16" s="2022">
        <v>20</v>
      </c>
      <c r="R16" s="2022">
        <v>16</v>
      </c>
      <c r="S16" s="2022">
        <v>82</v>
      </c>
      <c r="T16" s="2022">
        <v>0</v>
      </c>
      <c r="U16" s="2022">
        <v>0</v>
      </c>
      <c r="V16" s="2022">
        <v>22</v>
      </c>
      <c r="W16" s="2022">
        <v>30</v>
      </c>
      <c r="X16" s="2024">
        <v>24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2021">
        <v>9</v>
      </c>
      <c r="F17" s="2022" t="s">
        <v>810</v>
      </c>
      <c r="G17" s="2022"/>
      <c r="H17" s="2030"/>
      <c r="I17" s="2022">
        <v>0</v>
      </c>
      <c r="J17" s="2022">
        <v>0</v>
      </c>
      <c r="K17" s="2022">
        <v>0</v>
      </c>
      <c r="L17" s="2022">
        <v>0</v>
      </c>
      <c r="M17" s="2022">
        <v>0</v>
      </c>
      <c r="N17" s="2022">
        <v>0</v>
      </c>
      <c r="O17" s="2022">
        <v>0</v>
      </c>
      <c r="P17" s="2022">
        <v>0</v>
      </c>
      <c r="Q17" s="2022">
        <v>0</v>
      </c>
      <c r="R17" s="2022">
        <v>0</v>
      </c>
      <c r="S17" s="2022">
        <v>0</v>
      </c>
      <c r="T17" s="2022">
        <v>0</v>
      </c>
      <c r="U17" s="2022">
        <v>0</v>
      </c>
      <c r="V17" s="2022">
        <v>0</v>
      </c>
      <c r="W17" s="2022">
        <v>0</v>
      </c>
      <c r="X17" s="2024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025">
        <v>10</v>
      </c>
      <c r="F18" s="2026" t="s">
        <v>810</v>
      </c>
      <c r="G18" s="2026"/>
      <c r="H18" s="2031"/>
      <c r="I18" s="2026">
        <v>0</v>
      </c>
      <c r="J18" s="2026">
        <v>0</v>
      </c>
      <c r="K18" s="2026">
        <v>0</v>
      </c>
      <c r="L18" s="2026">
        <v>0</v>
      </c>
      <c r="M18" s="2026">
        <v>0</v>
      </c>
      <c r="N18" s="2026">
        <v>0</v>
      </c>
      <c r="O18" s="2026">
        <v>0</v>
      </c>
      <c r="P18" s="2026">
        <v>0</v>
      </c>
      <c r="Q18" s="2026">
        <v>0</v>
      </c>
      <c r="R18" s="2026">
        <v>0</v>
      </c>
      <c r="S18" s="2026">
        <v>0</v>
      </c>
      <c r="T18" s="2026">
        <v>0</v>
      </c>
      <c r="U18" s="2026">
        <v>0</v>
      </c>
      <c r="V18" s="2026">
        <v>0</v>
      </c>
      <c r="W18" s="2026">
        <v>0</v>
      </c>
      <c r="X18" s="2027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990" t="s">
        <v>749</v>
      </c>
      <c r="F23" s="1991" t="s">
        <v>750</v>
      </c>
      <c r="G23" s="1991" t="s">
        <v>751</v>
      </c>
      <c r="H23" s="1991" t="s">
        <v>752</v>
      </c>
      <c r="I23" s="1991" t="s">
        <v>753</v>
      </c>
      <c r="J23" s="1991" t="s">
        <v>754</v>
      </c>
      <c r="K23" s="1991" t="s">
        <v>755</v>
      </c>
      <c r="L23" s="1991"/>
      <c r="M23" s="1991"/>
      <c r="N23" s="1991"/>
      <c r="O23" s="1991"/>
      <c r="P23" s="1991"/>
      <c r="Q23" s="1991"/>
      <c r="R23" s="1991"/>
      <c r="S23" s="1991"/>
      <c r="T23" s="1991"/>
      <c r="U23" s="1991"/>
      <c r="V23" s="1991"/>
      <c r="W23" s="1991"/>
      <c r="X23" s="199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2000">
        <v>2</v>
      </c>
      <c r="F24" s="2001">
        <v>3</v>
      </c>
      <c r="G24" s="1994">
        <v>9</v>
      </c>
      <c r="H24" s="1994">
        <v>3</v>
      </c>
      <c r="I24" s="1995">
        <v>22</v>
      </c>
      <c r="J24" s="1995">
        <v>14</v>
      </c>
      <c r="K24" s="1994">
        <v>61</v>
      </c>
      <c r="L24" s="1994"/>
      <c r="M24" s="1994"/>
      <c r="N24" s="1994"/>
      <c r="O24" s="1994"/>
      <c r="P24" s="1994"/>
      <c r="Q24" s="1994"/>
      <c r="R24" s="1994"/>
      <c r="S24" s="1994"/>
      <c r="T24" s="1994"/>
      <c r="U24" s="1994"/>
      <c r="V24" s="1994"/>
      <c r="W24" s="1994"/>
      <c r="X24" s="1996"/>
      <c r="AA24" s="256">
        <f>IF(E24=D21,0,1)</f>
        <v>0</v>
      </c>
    </row>
    <row r="25" spans="2:28" x14ac:dyDescent="0.25">
      <c r="E25" s="1993" t="s">
        <v>581</v>
      </c>
      <c r="F25" s="1994" t="s">
        <v>63</v>
      </c>
      <c r="G25" s="1994" t="s">
        <v>756</v>
      </c>
      <c r="H25" s="1994" t="s">
        <v>757</v>
      </c>
      <c r="I25" s="1995" t="s">
        <v>66</v>
      </c>
      <c r="J25" s="1995" t="s">
        <v>67</v>
      </c>
      <c r="K25" s="1994" t="s">
        <v>68</v>
      </c>
      <c r="L25" s="1994" t="s">
        <v>69</v>
      </c>
      <c r="M25" s="1994" t="s">
        <v>22</v>
      </c>
      <c r="N25" s="1994" t="s">
        <v>758</v>
      </c>
      <c r="O25" s="1994" t="s">
        <v>759</v>
      </c>
      <c r="P25" s="1994" t="s">
        <v>760</v>
      </c>
      <c r="Q25" s="1994" t="s">
        <v>761</v>
      </c>
      <c r="R25" s="1994" t="s">
        <v>762</v>
      </c>
      <c r="S25" s="1994" t="s">
        <v>763</v>
      </c>
      <c r="T25" s="1994" t="s">
        <v>764</v>
      </c>
      <c r="U25" s="1994" t="s">
        <v>765</v>
      </c>
      <c r="V25" s="1994" t="s">
        <v>766</v>
      </c>
      <c r="W25" s="1994" t="s">
        <v>767</v>
      </c>
      <c r="X25" s="1996" t="s">
        <v>768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1993">
        <v>1</v>
      </c>
      <c r="F26" s="1994" t="s">
        <v>791</v>
      </c>
      <c r="G26" s="1994" t="s">
        <v>769</v>
      </c>
      <c r="H26" s="2002">
        <v>19.05</v>
      </c>
      <c r="I26" s="1994">
        <v>5</v>
      </c>
      <c r="J26" s="1994">
        <v>0</v>
      </c>
      <c r="K26" s="1994">
        <v>0</v>
      </c>
      <c r="L26" s="1994">
        <v>0</v>
      </c>
      <c r="M26" s="1994">
        <v>1</v>
      </c>
      <c r="N26" s="1994">
        <v>0</v>
      </c>
      <c r="O26" s="1994">
        <v>0</v>
      </c>
      <c r="P26" s="1994">
        <v>40</v>
      </c>
      <c r="Q26" s="1994">
        <v>0</v>
      </c>
      <c r="R26" s="1994">
        <v>0</v>
      </c>
      <c r="S26" s="1994">
        <v>0</v>
      </c>
      <c r="T26" s="1994">
        <v>0</v>
      </c>
      <c r="U26" s="1994">
        <v>28</v>
      </c>
      <c r="V26" s="1994">
        <v>0</v>
      </c>
      <c r="W26" s="1994">
        <v>0</v>
      </c>
      <c r="X26" s="1996">
        <v>0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1993">
        <v>2</v>
      </c>
      <c r="F27" s="1994" t="s">
        <v>729</v>
      </c>
      <c r="G27" s="1994" t="s">
        <v>769</v>
      </c>
      <c r="H27" s="2002">
        <v>18.82</v>
      </c>
      <c r="I27" s="1994">
        <v>1</v>
      </c>
      <c r="J27" s="1994">
        <v>0</v>
      </c>
      <c r="K27" s="1994">
        <v>0</v>
      </c>
      <c r="L27" s="1994">
        <v>0</v>
      </c>
      <c r="M27" s="1994">
        <v>0</v>
      </c>
      <c r="N27" s="1994">
        <v>0</v>
      </c>
      <c r="O27" s="1994">
        <v>0</v>
      </c>
      <c r="P27" s="1994">
        <v>0</v>
      </c>
      <c r="Q27" s="1994">
        <v>0</v>
      </c>
      <c r="R27" s="1994">
        <v>0</v>
      </c>
      <c r="S27" s="1994">
        <v>0</v>
      </c>
      <c r="T27" s="1994">
        <v>0</v>
      </c>
      <c r="U27" s="1994">
        <v>0</v>
      </c>
      <c r="V27" s="1994">
        <v>0</v>
      </c>
      <c r="W27" s="1994">
        <v>0</v>
      </c>
      <c r="X27" s="1996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41</v>
      </c>
      <c r="C28" s="256">
        <f t="shared" ca="1" si="9"/>
        <v>41</v>
      </c>
      <c r="E28" s="1993">
        <v>3</v>
      </c>
      <c r="F28" s="1994" t="s">
        <v>835</v>
      </c>
      <c r="G28" s="1994" t="s">
        <v>770</v>
      </c>
      <c r="H28" s="2002">
        <v>19.14</v>
      </c>
      <c r="I28" s="1994">
        <v>1</v>
      </c>
      <c r="J28" s="1994">
        <v>2</v>
      </c>
      <c r="K28" s="1994">
        <v>1</v>
      </c>
      <c r="L28" s="1994">
        <v>1</v>
      </c>
      <c r="M28" s="1994">
        <v>0</v>
      </c>
      <c r="N28" s="1994">
        <v>0</v>
      </c>
      <c r="O28" s="1994">
        <v>0</v>
      </c>
      <c r="P28" s="1994">
        <v>0</v>
      </c>
      <c r="Q28" s="1994">
        <v>90</v>
      </c>
      <c r="R28" s="1994">
        <v>40</v>
      </c>
      <c r="S28" s="1994">
        <v>40</v>
      </c>
      <c r="T28" s="1994">
        <v>0</v>
      </c>
      <c r="U28" s="1994">
        <v>0</v>
      </c>
      <c r="V28" s="1994">
        <v>15</v>
      </c>
      <c r="W28" s="1994">
        <v>32</v>
      </c>
      <c r="X28" s="1996">
        <v>22</v>
      </c>
      <c r="Y28" s="256">
        <f t="shared" ca="1" si="7"/>
        <v>41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993">
        <v>4</v>
      </c>
      <c r="F29" s="1994" t="s">
        <v>622</v>
      </c>
      <c r="G29" s="1994" t="s">
        <v>770</v>
      </c>
      <c r="H29" s="2002">
        <v>28.36</v>
      </c>
      <c r="I29" s="1994">
        <v>3</v>
      </c>
      <c r="J29" s="1994">
        <v>3</v>
      </c>
      <c r="K29" s="1994">
        <v>1</v>
      </c>
      <c r="L29" s="1994">
        <v>1</v>
      </c>
      <c r="M29" s="1994">
        <v>1</v>
      </c>
      <c r="N29" s="1994">
        <v>0</v>
      </c>
      <c r="O29" s="1994">
        <v>16</v>
      </c>
      <c r="P29" s="1994">
        <v>160</v>
      </c>
      <c r="Q29" s="1994">
        <v>16</v>
      </c>
      <c r="R29" s="1994">
        <v>0</v>
      </c>
      <c r="S29" s="1994">
        <v>0</v>
      </c>
      <c r="T29" s="1994">
        <v>19</v>
      </c>
      <c r="U29" s="1994">
        <v>15</v>
      </c>
      <c r="V29" s="1994">
        <v>19</v>
      </c>
      <c r="W29" s="1994">
        <v>0</v>
      </c>
      <c r="X29" s="1996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993">
        <v>5</v>
      </c>
      <c r="F30" s="1994" t="s">
        <v>621</v>
      </c>
      <c r="G30" s="1994" t="s">
        <v>770</v>
      </c>
      <c r="H30" s="2002">
        <v>18.71</v>
      </c>
      <c r="I30" s="1994">
        <v>5</v>
      </c>
      <c r="J30" s="1994">
        <v>0</v>
      </c>
      <c r="K30" s="1994">
        <v>0</v>
      </c>
      <c r="L30" s="1994">
        <v>2</v>
      </c>
      <c r="M30" s="1994">
        <v>1</v>
      </c>
      <c r="N30" s="1994">
        <v>91</v>
      </c>
      <c r="O30" s="1994">
        <v>10</v>
      </c>
      <c r="P30" s="1994">
        <v>18</v>
      </c>
      <c r="Q30" s="1994">
        <v>0</v>
      </c>
      <c r="R30" s="1994">
        <v>32</v>
      </c>
      <c r="S30" s="1994">
        <v>0</v>
      </c>
      <c r="T30" s="1994">
        <v>28</v>
      </c>
      <c r="U30" s="1994">
        <v>23</v>
      </c>
      <c r="V30" s="1994">
        <v>0</v>
      </c>
      <c r="W30" s="1994">
        <v>27</v>
      </c>
      <c r="X30" s="1996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1993">
        <v>6</v>
      </c>
      <c r="F31" s="1994" t="s">
        <v>788</v>
      </c>
      <c r="G31" s="1994" t="s">
        <v>770</v>
      </c>
      <c r="H31" s="2002">
        <v>19.61</v>
      </c>
      <c r="I31" s="1994">
        <v>6</v>
      </c>
      <c r="J31" s="1994">
        <v>0</v>
      </c>
      <c r="K31" s="1994">
        <v>0</v>
      </c>
      <c r="L31" s="1994">
        <v>1</v>
      </c>
      <c r="M31" s="1994">
        <v>1</v>
      </c>
      <c r="N31" s="1994">
        <v>0</v>
      </c>
      <c r="O31" s="1994">
        <v>0</v>
      </c>
      <c r="P31" s="1994">
        <v>16</v>
      </c>
      <c r="Q31" s="1994">
        <v>68</v>
      </c>
      <c r="R31" s="1994">
        <v>75</v>
      </c>
      <c r="S31" s="1994">
        <v>0</v>
      </c>
      <c r="T31" s="1994">
        <v>0</v>
      </c>
      <c r="U31" s="1994">
        <v>24</v>
      </c>
      <c r="V31" s="1994">
        <v>24</v>
      </c>
      <c r="W31" s="1994">
        <v>27</v>
      </c>
      <c r="X31" s="1996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38</v>
      </c>
      <c r="C32" s="256">
        <f t="shared" ca="1" si="9"/>
        <v>38</v>
      </c>
      <c r="E32" s="1993">
        <v>7</v>
      </c>
      <c r="F32" s="1994" t="s">
        <v>682</v>
      </c>
      <c r="G32" s="1994" t="s">
        <v>769</v>
      </c>
      <c r="H32" s="2002">
        <v>24.96</v>
      </c>
      <c r="I32" s="1994">
        <v>9</v>
      </c>
      <c r="J32" s="1994">
        <v>1</v>
      </c>
      <c r="K32" s="1994">
        <v>0</v>
      </c>
      <c r="L32" s="1994">
        <v>1</v>
      </c>
      <c r="M32" s="1994">
        <v>1</v>
      </c>
      <c r="N32" s="1994">
        <v>73</v>
      </c>
      <c r="O32" s="1994">
        <v>45</v>
      </c>
      <c r="P32" s="1994">
        <v>10</v>
      </c>
      <c r="Q32" s="1994">
        <v>0</v>
      </c>
      <c r="R32" s="1994">
        <v>0</v>
      </c>
      <c r="S32" s="1994">
        <v>0</v>
      </c>
      <c r="T32" s="1994">
        <v>17</v>
      </c>
      <c r="U32" s="1994">
        <v>19</v>
      </c>
      <c r="V32" s="1994">
        <v>0</v>
      </c>
      <c r="W32" s="1994">
        <v>0</v>
      </c>
      <c r="X32" s="1996">
        <v>0</v>
      </c>
      <c r="Y32" s="256">
        <f t="shared" ca="1" si="7"/>
        <v>38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993">
        <v>8</v>
      </c>
      <c r="F33" s="1994" t="s">
        <v>611</v>
      </c>
      <c r="G33" s="1994" t="s">
        <v>770</v>
      </c>
      <c r="H33" s="2002">
        <v>23.52</v>
      </c>
      <c r="I33" s="1994">
        <v>5</v>
      </c>
      <c r="J33" s="1994">
        <v>1</v>
      </c>
      <c r="K33" s="1994">
        <v>1</v>
      </c>
      <c r="L33" s="1994">
        <v>2</v>
      </c>
      <c r="M33" s="1994">
        <v>1</v>
      </c>
      <c r="N33" s="1994">
        <v>100</v>
      </c>
      <c r="O33" s="1994">
        <v>48</v>
      </c>
      <c r="P33" s="1994">
        <v>0</v>
      </c>
      <c r="Q33" s="1994">
        <v>48</v>
      </c>
      <c r="R33" s="1994">
        <v>30</v>
      </c>
      <c r="S33" s="1994">
        <v>0</v>
      </c>
      <c r="T33" s="1994">
        <v>24</v>
      </c>
      <c r="U33" s="1994">
        <v>0</v>
      </c>
      <c r="V33" s="1994">
        <v>17</v>
      </c>
      <c r="W33" s="1994">
        <v>23</v>
      </c>
      <c r="X33" s="199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42</v>
      </c>
      <c r="E34" s="1993">
        <v>9</v>
      </c>
      <c r="F34" s="1994" t="s">
        <v>842</v>
      </c>
      <c r="G34" s="1994"/>
      <c r="H34" s="2002"/>
      <c r="I34" s="1994">
        <v>1</v>
      </c>
      <c r="J34" s="1994">
        <v>1</v>
      </c>
      <c r="K34" s="1994">
        <v>0</v>
      </c>
      <c r="L34" s="1994">
        <v>1</v>
      </c>
      <c r="M34" s="1994">
        <v>1</v>
      </c>
      <c r="N34" s="1994">
        <v>41</v>
      </c>
      <c r="O34" s="1994">
        <v>0</v>
      </c>
      <c r="P34" s="1994">
        <v>0</v>
      </c>
      <c r="Q34" s="1994">
        <v>0</v>
      </c>
      <c r="R34" s="1994">
        <v>0</v>
      </c>
      <c r="S34" s="1994">
        <v>0</v>
      </c>
      <c r="T34" s="1994">
        <v>0</v>
      </c>
      <c r="U34" s="1994">
        <v>0</v>
      </c>
      <c r="V34" s="1994">
        <v>0</v>
      </c>
      <c r="W34" s="1994">
        <v>0</v>
      </c>
      <c r="X34" s="1996">
        <v>0</v>
      </c>
      <c r="Y34" s="256">
        <f t="shared" ca="1" si="7"/>
        <v>42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31</v>
      </c>
      <c r="E35" s="1997">
        <v>10</v>
      </c>
      <c r="F35" s="1998" t="s">
        <v>707</v>
      </c>
      <c r="G35" s="1998"/>
      <c r="H35" s="2003"/>
      <c r="I35" s="1998">
        <v>0</v>
      </c>
      <c r="J35" s="1998">
        <v>0</v>
      </c>
      <c r="K35" s="1998">
        <v>0</v>
      </c>
      <c r="L35" s="1998">
        <v>0</v>
      </c>
      <c r="M35" s="1998">
        <v>1</v>
      </c>
      <c r="N35" s="1998">
        <v>0</v>
      </c>
      <c r="O35" s="1998">
        <v>0</v>
      </c>
      <c r="P35" s="1998">
        <v>0</v>
      </c>
      <c r="Q35" s="1998">
        <v>0</v>
      </c>
      <c r="R35" s="1998">
        <v>0</v>
      </c>
      <c r="S35" s="1998">
        <v>0</v>
      </c>
      <c r="T35" s="1998">
        <v>0</v>
      </c>
      <c r="U35" s="1998">
        <v>0</v>
      </c>
      <c r="V35" s="1998">
        <v>0</v>
      </c>
      <c r="W35" s="1998">
        <v>0</v>
      </c>
      <c r="X35" s="1999">
        <v>0</v>
      </c>
      <c r="Y35" s="256">
        <f t="shared" ca="1" si="7"/>
        <v>31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2032" t="s">
        <v>749</v>
      </c>
      <c r="F40" s="2033" t="s">
        <v>750</v>
      </c>
      <c r="G40" s="2033" t="s">
        <v>751</v>
      </c>
      <c r="H40" s="2033" t="s">
        <v>752</v>
      </c>
      <c r="I40" s="2033" t="s">
        <v>753</v>
      </c>
      <c r="J40" s="2033" t="s">
        <v>754</v>
      </c>
      <c r="K40" s="2033" t="s">
        <v>755</v>
      </c>
      <c r="L40" s="2033"/>
      <c r="M40" s="2033"/>
      <c r="N40" s="2033"/>
      <c r="O40" s="2033"/>
      <c r="P40" s="2033"/>
      <c r="Q40" s="2033"/>
      <c r="R40" s="2033"/>
      <c r="S40" s="2033"/>
      <c r="T40" s="2033"/>
      <c r="U40" s="2033"/>
      <c r="V40" s="2033"/>
      <c r="W40" s="2033"/>
      <c r="X40" s="2034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042">
        <v>3</v>
      </c>
      <c r="F41" s="2043">
        <v>2</v>
      </c>
      <c r="G41" s="2036">
        <v>3</v>
      </c>
      <c r="H41" s="2036">
        <v>9</v>
      </c>
      <c r="I41" s="2037">
        <v>14</v>
      </c>
      <c r="J41" s="2037">
        <v>22</v>
      </c>
      <c r="K41" s="2036">
        <v>52</v>
      </c>
      <c r="L41" s="2036"/>
      <c r="M41" s="2036"/>
      <c r="N41" s="2036"/>
      <c r="O41" s="2036"/>
      <c r="P41" s="2036"/>
      <c r="Q41" s="2036"/>
      <c r="R41" s="2036"/>
      <c r="S41" s="2036"/>
      <c r="T41" s="2036"/>
      <c r="U41" s="2036"/>
      <c r="V41" s="2036"/>
      <c r="W41" s="2036"/>
      <c r="X41" s="2038"/>
      <c r="AA41" s="256">
        <f>IF(E41=D38,0,1)</f>
        <v>0</v>
      </c>
    </row>
    <row r="42" spans="2:28" x14ac:dyDescent="0.25">
      <c r="E42" s="2035" t="s">
        <v>581</v>
      </c>
      <c r="F42" s="2036" t="s">
        <v>63</v>
      </c>
      <c r="G42" s="2036" t="s">
        <v>756</v>
      </c>
      <c r="H42" s="2036" t="s">
        <v>757</v>
      </c>
      <c r="I42" s="2037" t="s">
        <v>66</v>
      </c>
      <c r="J42" s="2037" t="s">
        <v>67</v>
      </c>
      <c r="K42" s="2036" t="s">
        <v>68</v>
      </c>
      <c r="L42" s="2036" t="s">
        <v>69</v>
      </c>
      <c r="M42" s="2036" t="s">
        <v>22</v>
      </c>
      <c r="N42" s="2036" t="s">
        <v>758</v>
      </c>
      <c r="O42" s="2036" t="s">
        <v>759</v>
      </c>
      <c r="P42" s="2036" t="s">
        <v>760</v>
      </c>
      <c r="Q42" s="2036" t="s">
        <v>761</v>
      </c>
      <c r="R42" s="2036" t="s">
        <v>762</v>
      </c>
      <c r="S42" s="2036" t="s">
        <v>763</v>
      </c>
      <c r="T42" s="2036" t="s">
        <v>764</v>
      </c>
      <c r="U42" s="2036" t="s">
        <v>765</v>
      </c>
      <c r="V42" s="2036" t="s">
        <v>766</v>
      </c>
      <c r="W42" s="2036" t="s">
        <v>767</v>
      </c>
      <c r="X42" s="2038" t="s">
        <v>768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2035">
        <v>1</v>
      </c>
      <c r="F43" s="2036" t="s">
        <v>585</v>
      </c>
      <c r="G43" s="2036" t="s">
        <v>770</v>
      </c>
      <c r="H43" s="2044">
        <v>21.28</v>
      </c>
      <c r="I43" s="2036">
        <v>2</v>
      </c>
      <c r="J43" s="2036">
        <v>1</v>
      </c>
      <c r="K43" s="2036">
        <v>1</v>
      </c>
      <c r="L43" s="2036">
        <v>1</v>
      </c>
      <c r="M43" s="2036">
        <v>1</v>
      </c>
      <c r="N43" s="2036">
        <v>0</v>
      </c>
      <c r="O43" s="2036">
        <v>40</v>
      </c>
      <c r="P43" s="2036">
        <v>0</v>
      </c>
      <c r="Q43" s="2036">
        <v>20</v>
      </c>
      <c r="R43" s="2036">
        <v>5</v>
      </c>
      <c r="S43" s="2036">
        <v>0</v>
      </c>
      <c r="T43" s="2036">
        <v>23</v>
      </c>
      <c r="U43" s="2036">
        <v>0</v>
      </c>
      <c r="V43" s="2036">
        <v>20</v>
      </c>
      <c r="W43" s="2036">
        <v>24</v>
      </c>
      <c r="X43" s="2038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2035">
        <v>2</v>
      </c>
      <c r="F44" s="2036" t="s">
        <v>584</v>
      </c>
      <c r="G44" s="2036" t="s">
        <v>770</v>
      </c>
      <c r="H44" s="2044">
        <v>32.67</v>
      </c>
      <c r="I44" s="2036">
        <v>3</v>
      </c>
      <c r="J44" s="2036">
        <v>4</v>
      </c>
      <c r="K44" s="2036">
        <v>0</v>
      </c>
      <c r="L44" s="2036">
        <v>1</v>
      </c>
      <c r="M44" s="2036">
        <v>1</v>
      </c>
      <c r="N44" s="2036">
        <v>0</v>
      </c>
      <c r="O44" s="2036">
        <v>32</v>
      </c>
      <c r="P44" s="2036">
        <v>40</v>
      </c>
      <c r="Q44" s="2036">
        <v>40</v>
      </c>
      <c r="R44" s="2036">
        <v>0</v>
      </c>
      <c r="S44" s="2036">
        <v>0</v>
      </c>
      <c r="T44" s="2036">
        <v>13</v>
      </c>
      <c r="U44" s="2036">
        <v>19</v>
      </c>
      <c r="V44" s="2036">
        <v>14</v>
      </c>
      <c r="W44" s="2036">
        <v>0</v>
      </c>
      <c r="X44" s="2038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2035">
        <v>3</v>
      </c>
      <c r="F45" s="2036" t="s">
        <v>583</v>
      </c>
      <c r="G45" s="2036" t="s">
        <v>769</v>
      </c>
      <c r="H45" s="2044">
        <v>17.850000000000001</v>
      </c>
      <c r="I45" s="2036">
        <v>2</v>
      </c>
      <c r="J45" s="2036">
        <v>0</v>
      </c>
      <c r="K45" s="2036">
        <v>0</v>
      </c>
      <c r="L45" s="2036">
        <v>0</v>
      </c>
      <c r="M45" s="2036">
        <v>1</v>
      </c>
      <c r="N45" s="2036">
        <v>0</v>
      </c>
      <c r="O45" s="2036">
        <v>36</v>
      </c>
      <c r="P45" s="2036">
        <v>20</v>
      </c>
      <c r="Q45" s="2036">
        <v>0</v>
      </c>
      <c r="R45" s="2036">
        <v>0</v>
      </c>
      <c r="S45" s="2036">
        <v>0</v>
      </c>
      <c r="T45" s="2036">
        <v>26</v>
      </c>
      <c r="U45" s="2036">
        <v>28</v>
      </c>
      <c r="V45" s="2036">
        <v>0</v>
      </c>
      <c r="W45" s="2036">
        <v>0</v>
      </c>
      <c r="X45" s="2038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035">
        <v>4</v>
      </c>
      <c r="F46" s="2036" t="s">
        <v>794</v>
      </c>
      <c r="G46" s="2036" t="s">
        <v>769</v>
      </c>
      <c r="H46" s="2044">
        <v>21.96</v>
      </c>
      <c r="I46" s="2036">
        <v>2</v>
      </c>
      <c r="J46" s="2036">
        <v>1</v>
      </c>
      <c r="K46" s="2036">
        <v>0</v>
      </c>
      <c r="L46" s="2036">
        <v>0</v>
      </c>
      <c r="M46" s="2036">
        <v>1</v>
      </c>
      <c r="N46" s="2036">
        <v>0</v>
      </c>
      <c r="O46" s="2036">
        <v>0</v>
      </c>
      <c r="P46" s="2036">
        <v>0</v>
      </c>
      <c r="Q46" s="2036">
        <v>0</v>
      </c>
      <c r="R46" s="2036">
        <v>0</v>
      </c>
      <c r="S46" s="2036">
        <v>0</v>
      </c>
      <c r="T46" s="2036">
        <v>0</v>
      </c>
      <c r="U46" s="2036">
        <v>0</v>
      </c>
      <c r="V46" s="2036">
        <v>0</v>
      </c>
      <c r="W46" s="2036">
        <v>0</v>
      </c>
      <c r="X46" s="2038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2035">
        <v>5</v>
      </c>
      <c r="F47" s="2036" t="s">
        <v>812</v>
      </c>
      <c r="G47" s="2036" t="s">
        <v>769</v>
      </c>
      <c r="H47" s="2044">
        <v>19.3</v>
      </c>
      <c r="I47" s="2036">
        <v>5</v>
      </c>
      <c r="J47" s="2036">
        <v>1</v>
      </c>
      <c r="K47" s="2036">
        <v>0</v>
      </c>
      <c r="L47" s="2036">
        <v>0</v>
      </c>
      <c r="M47" s="2036">
        <v>1</v>
      </c>
      <c r="N47" s="2036">
        <v>0</v>
      </c>
      <c r="O47" s="2036">
        <v>0</v>
      </c>
      <c r="P47" s="2036">
        <v>0</v>
      </c>
      <c r="Q47" s="2036">
        <v>48</v>
      </c>
      <c r="R47" s="2036">
        <v>0</v>
      </c>
      <c r="S47" s="2036">
        <v>0</v>
      </c>
      <c r="T47" s="2036">
        <v>0</v>
      </c>
      <c r="U47" s="2036">
        <v>0</v>
      </c>
      <c r="V47" s="2036">
        <v>24</v>
      </c>
      <c r="W47" s="2036">
        <v>0</v>
      </c>
      <c r="X47" s="2038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2035">
        <v>6</v>
      </c>
      <c r="F48" s="2036" t="s">
        <v>633</v>
      </c>
      <c r="G48" s="2036" t="s">
        <v>769</v>
      </c>
      <c r="H48" s="2044">
        <v>19.649999999999999</v>
      </c>
      <c r="I48" s="2036">
        <v>5</v>
      </c>
      <c r="J48" s="2036">
        <v>1</v>
      </c>
      <c r="K48" s="2036">
        <v>0</v>
      </c>
      <c r="L48" s="2036">
        <v>0</v>
      </c>
      <c r="M48" s="2036">
        <v>1</v>
      </c>
      <c r="N48" s="2036">
        <v>0</v>
      </c>
      <c r="O48" s="2036">
        <v>20</v>
      </c>
      <c r="P48" s="2036">
        <v>0</v>
      </c>
      <c r="Q48" s="2036">
        <v>0</v>
      </c>
      <c r="R48" s="2036">
        <v>0</v>
      </c>
      <c r="S48" s="2036">
        <v>0</v>
      </c>
      <c r="T48" s="2036">
        <v>25</v>
      </c>
      <c r="U48" s="2036">
        <v>0</v>
      </c>
      <c r="V48" s="2036">
        <v>0</v>
      </c>
      <c r="W48" s="2036">
        <v>0</v>
      </c>
      <c r="X48" s="2038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2035">
        <v>7</v>
      </c>
      <c r="F49" s="2036" t="s">
        <v>792</v>
      </c>
      <c r="G49" s="2036" t="s">
        <v>770</v>
      </c>
      <c r="H49" s="2044">
        <v>23.47</v>
      </c>
      <c r="I49" s="2036">
        <v>4</v>
      </c>
      <c r="J49" s="2036">
        <v>1</v>
      </c>
      <c r="K49" s="2036">
        <v>0</v>
      </c>
      <c r="L49" s="2036">
        <v>1</v>
      </c>
      <c r="M49" s="2036">
        <v>1</v>
      </c>
      <c r="N49" s="2036">
        <v>0</v>
      </c>
      <c r="O49" s="2036">
        <v>0</v>
      </c>
      <c r="P49" s="2036">
        <v>0</v>
      </c>
      <c r="Q49" s="2036">
        <v>86</v>
      </c>
      <c r="R49" s="2036">
        <v>80</v>
      </c>
      <c r="S49" s="2036">
        <v>56</v>
      </c>
      <c r="T49" s="2036">
        <v>0</v>
      </c>
      <c r="U49" s="2036">
        <v>0</v>
      </c>
      <c r="V49" s="2036">
        <v>24</v>
      </c>
      <c r="W49" s="2036">
        <v>18</v>
      </c>
      <c r="X49" s="2038">
        <v>24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66</v>
      </c>
      <c r="C50" s="256">
        <f t="shared" ca="1" si="15"/>
        <v>66</v>
      </c>
      <c r="E50" s="2035">
        <v>8</v>
      </c>
      <c r="F50" s="2036" t="s">
        <v>822</v>
      </c>
      <c r="G50" s="2036" t="s">
        <v>769</v>
      </c>
      <c r="H50" s="2044">
        <v>23.76</v>
      </c>
      <c r="I50" s="2036">
        <v>2</v>
      </c>
      <c r="J50" s="2036">
        <v>3</v>
      </c>
      <c r="K50" s="2036">
        <v>0</v>
      </c>
      <c r="L50" s="2036">
        <v>0</v>
      </c>
      <c r="M50" s="2036">
        <v>1</v>
      </c>
      <c r="N50" s="2036">
        <v>0</v>
      </c>
      <c r="O50" s="2036">
        <v>0</v>
      </c>
      <c r="P50" s="2036">
        <v>40</v>
      </c>
      <c r="Q50" s="2036">
        <v>0</v>
      </c>
      <c r="R50" s="2036">
        <v>0</v>
      </c>
      <c r="S50" s="2036">
        <v>0</v>
      </c>
      <c r="T50" s="2036">
        <v>0</v>
      </c>
      <c r="U50" s="2036">
        <v>19</v>
      </c>
      <c r="V50" s="2036">
        <v>0</v>
      </c>
      <c r="W50" s="2036">
        <v>0</v>
      </c>
      <c r="X50" s="2038">
        <v>0</v>
      </c>
      <c r="Y50" s="256">
        <f t="shared" ca="1" si="13"/>
        <v>66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2035">
        <v>9</v>
      </c>
      <c r="F51" s="2036" t="s">
        <v>1</v>
      </c>
      <c r="G51" s="2036"/>
      <c r="H51" s="2044"/>
      <c r="I51" s="2036">
        <v>0</v>
      </c>
      <c r="J51" s="2036">
        <v>0</v>
      </c>
      <c r="K51" s="2036">
        <v>0</v>
      </c>
      <c r="L51" s="2036">
        <v>0</v>
      </c>
      <c r="M51" s="2036">
        <v>0</v>
      </c>
      <c r="N51" s="2036">
        <v>0</v>
      </c>
      <c r="O51" s="2036">
        <v>0</v>
      </c>
      <c r="P51" s="2036">
        <v>0</v>
      </c>
      <c r="Q51" s="2036">
        <v>0</v>
      </c>
      <c r="R51" s="2036">
        <v>0</v>
      </c>
      <c r="S51" s="2036">
        <v>0</v>
      </c>
      <c r="T51" s="2036">
        <v>0</v>
      </c>
      <c r="U51" s="2036">
        <v>0</v>
      </c>
      <c r="V51" s="2036">
        <v>0</v>
      </c>
      <c r="W51" s="2036">
        <v>0</v>
      </c>
      <c r="X51" s="2038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039">
        <v>10</v>
      </c>
      <c r="F52" s="2040" t="s">
        <v>1</v>
      </c>
      <c r="G52" s="2040"/>
      <c r="H52" s="2045"/>
      <c r="I52" s="2040">
        <v>0</v>
      </c>
      <c r="J52" s="2040">
        <v>0</v>
      </c>
      <c r="K52" s="2040">
        <v>0</v>
      </c>
      <c r="L52" s="2040">
        <v>0</v>
      </c>
      <c r="M52" s="2040">
        <v>0</v>
      </c>
      <c r="N52" s="2040">
        <v>0</v>
      </c>
      <c r="O52" s="2040">
        <v>0</v>
      </c>
      <c r="P52" s="2040">
        <v>0</v>
      </c>
      <c r="Q52" s="2040">
        <v>0</v>
      </c>
      <c r="R52" s="2040">
        <v>0</v>
      </c>
      <c r="S52" s="2040">
        <v>0</v>
      </c>
      <c r="T52" s="2040">
        <v>0</v>
      </c>
      <c r="U52" s="2040">
        <v>0</v>
      </c>
      <c r="V52" s="2040">
        <v>0</v>
      </c>
      <c r="W52" s="2040">
        <v>0</v>
      </c>
      <c r="X52" s="2041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2046" t="s">
        <v>749</v>
      </c>
      <c r="F57" s="2047" t="s">
        <v>750</v>
      </c>
      <c r="G57" s="2047" t="s">
        <v>751</v>
      </c>
      <c r="H57" s="2047" t="s">
        <v>752</v>
      </c>
      <c r="I57" s="2047" t="s">
        <v>753</v>
      </c>
      <c r="J57" s="2047" t="s">
        <v>754</v>
      </c>
      <c r="K57" s="2047" t="s">
        <v>755</v>
      </c>
      <c r="L57" s="2047"/>
      <c r="M57" s="2047"/>
      <c r="N57" s="2047"/>
      <c r="O57" s="2047"/>
      <c r="P57" s="2047"/>
      <c r="Q57" s="2047"/>
      <c r="R57" s="2047"/>
      <c r="S57" s="2047"/>
      <c r="T57" s="2047"/>
      <c r="U57" s="2047"/>
      <c r="V57" s="2047"/>
      <c r="W57" s="2047"/>
      <c r="X57" s="204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056">
        <v>4</v>
      </c>
      <c r="F58" s="2057">
        <v>7</v>
      </c>
      <c r="G58" s="2050">
        <v>5</v>
      </c>
      <c r="H58" s="2050">
        <v>7</v>
      </c>
      <c r="I58" s="2051">
        <v>14</v>
      </c>
      <c r="J58" s="2051">
        <v>21</v>
      </c>
      <c r="K58" s="2050">
        <v>55</v>
      </c>
      <c r="L58" s="2050"/>
      <c r="M58" s="2050"/>
      <c r="N58" s="2050"/>
      <c r="O58" s="2050"/>
      <c r="P58" s="2050"/>
      <c r="Q58" s="2050"/>
      <c r="R58" s="2050"/>
      <c r="S58" s="2050"/>
      <c r="T58" s="2050"/>
      <c r="U58" s="2050"/>
      <c r="V58" s="2050"/>
      <c r="W58" s="2050"/>
      <c r="X58" s="2052"/>
      <c r="AA58" s="256">
        <f>IF(E58=D55,0,1)</f>
        <v>0</v>
      </c>
    </row>
    <row r="59" spans="2:28" x14ac:dyDescent="0.25">
      <c r="E59" s="2049" t="s">
        <v>581</v>
      </c>
      <c r="F59" s="2050" t="s">
        <v>63</v>
      </c>
      <c r="G59" s="2050" t="s">
        <v>756</v>
      </c>
      <c r="H59" s="2050" t="s">
        <v>757</v>
      </c>
      <c r="I59" s="2051" t="s">
        <v>66</v>
      </c>
      <c r="J59" s="2051" t="s">
        <v>67</v>
      </c>
      <c r="K59" s="2050" t="s">
        <v>68</v>
      </c>
      <c r="L59" s="2050" t="s">
        <v>69</v>
      </c>
      <c r="M59" s="2050" t="s">
        <v>22</v>
      </c>
      <c r="N59" s="2050" t="s">
        <v>758</v>
      </c>
      <c r="O59" s="2050" t="s">
        <v>759</v>
      </c>
      <c r="P59" s="2050" t="s">
        <v>760</v>
      </c>
      <c r="Q59" s="2050" t="s">
        <v>761</v>
      </c>
      <c r="R59" s="2050" t="s">
        <v>762</v>
      </c>
      <c r="S59" s="2050" t="s">
        <v>763</v>
      </c>
      <c r="T59" s="2050" t="s">
        <v>764</v>
      </c>
      <c r="U59" s="2050" t="s">
        <v>765</v>
      </c>
      <c r="V59" s="2050" t="s">
        <v>766</v>
      </c>
      <c r="W59" s="2050" t="s">
        <v>767</v>
      </c>
      <c r="X59" s="2052" t="s">
        <v>768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2049">
        <v>1</v>
      </c>
      <c r="F60" s="2050" t="s">
        <v>808</v>
      </c>
      <c r="G60" s="2050" t="s">
        <v>769</v>
      </c>
      <c r="H60" s="2058">
        <v>25.01</v>
      </c>
      <c r="I60" s="2050">
        <v>5</v>
      </c>
      <c r="J60" s="2050">
        <v>1</v>
      </c>
      <c r="K60" s="2050">
        <v>0</v>
      </c>
      <c r="L60" s="2050">
        <v>0</v>
      </c>
      <c r="M60" s="2050">
        <v>1</v>
      </c>
      <c r="N60" s="2050">
        <v>0</v>
      </c>
      <c r="O60" s="2050">
        <v>0</v>
      </c>
      <c r="P60" s="2050">
        <v>0</v>
      </c>
      <c r="Q60" s="2050">
        <v>50</v>
      </c>
      <c r="R60" s="2050">
        <v>0</v>
      </c>
      <c r="S60" s="2050">
        <v>0</v>
      </c>
      <c r="T60" s="2050">
        <v>0</v>
      </c>
      <c r="U60" s="2050">
        <v>0</v>
      </c>
      <c r="V60" s="2050">
        <v>21</v>
      </c>
      <c r="W60" s="2050">
        <v>0</v>
      </c>
      <c r="X60" s="205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77</v>
      </c>
      <c r="C61" s="256">
        <f t="shared" ref="C61:C67" ca="1" si="21">Y61</f>
        <v>77</v>
      </c>
      <c r="E61" s="2049">
        <v>2</v>
      </c>
      <c r="F61" s="2050" t="s">
        <v>592</v>
      </c>
      <c r="G61" s="2050" t="s">
        <v>770</v>
      </c>
      <c r="H61" s="2058">
        <v>24.95</v>
      </c>
      <c r="I61" s="2050">
        <v>2</v>
      </c>
      <c r="J61" s="2050">
        <v>4</v>
      </c>
      <c r="K61" s="2050">
        <v>0</v>
      </c>
      <c r="L61" s="2050">
        <v>1</v>
      </c>
      <c r="M61" s="2050">
        <v>1</v>
      </c>
      <c r="N61" s="2050">
        <v>0</v>
      </c>
      <c r="O61" s="2050">
        <v>41</v>
      </c>
      <c r="P61" s="2050">
        <v>0</v>
      </c>
      <c r="Q61" s="2050">
        <v>0</v>
      </c>
      <c r="R61" s="2050">
        <v>48</v>
      </c>
      <c r="S61" s="2050">
        <v>40</v>
      </c>
      <c r="T61" s="2050">
        <v>18</v>
      </c>
      <c r="U61" s="2050">
        <v>0</v>
      </c>
      <c r="V61" s="2050">
        <v>0</v>
      </c>
      <c r="W61" s="2050">
        <v>18</v>
      </c>
      <c r="X61" s="2052">
        <v>21</v>
      </c>
      <c r="Y61" s="256">
        <f t="shared" ca="1" si="19"/>
        <v>77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049">
        <v>3</v>
      </c>
      <c r="F62" s="2050" t="s">
        <v>799</v>
      </c>
      <c r="G62" s="2050" t="s">
        <v>769</v>
      </c>
      <c r="H62" s="2058">
        <v>21.74</v>
      </c>
      <c r="I62" s="2050">
        <v>5</v>
      </c>
      <c r="J62" s="2050">
        <v>0</v>
      </c>
      <c r="K62" s="2050">
        <v>1</v>
      </c>
      <c r="L62" s="2050">
        <v>1</v>
      </c>
      <c r="M62" s="2050">
        <v>1</v>
      </c>
      <c r="N62" s="2050">
        <v>42</v>
      </c>
      <c r="O62" s="2050">
        <v>0</v>
      </c>
      <c r="P62" s="2050">
        <v>16</v>
      </c>
      <c r="Q62" s="2050">
        <v>0</v>
      </c>
      <c r="R62" s="2050">
        <v>0</v>
      </c>
      <c r="S62" s="2050">
        <v>0</v>
      </c>
      <c r="T62" s="2050">
        <v>0</v>
      </c>
      <c r="U62" s="2050">
        <v>22</v>
      </c>
      <c r="V62" s="2050">
        <v>0</v>
      </c>
      <c r="W62" s="2050">
        <v>0</v>
      </c>
      <c r="X62" s="2052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89</v>
      </c>
      <c r="C63" s="256">
        <f t="shared" ca="1" si="21"/>
        <v>89</v>
      </c>
      <c r="E63" s="2049">
        <v>4</v>
      </c>
      <c r="F63" s="2050" t="s">
        <v>841</v>
      </c>
      <c r="G63" s="2050" t="s">
        <v>770</v>
      </c>
      <c r="H63" s="2058">
        <v>20.88</v>
      </c>
      <c r="I63" s="2050">
        <v>6</v>
      </c>
      <c r="J63" s="2050">
        <v>2</v>
      </c>
      <c r="K63" s="2050">
        <v>0</v>
      </c>
      <c r="L63" s="2050">
        <v>1</v>
      </c>
      <c r="M63" s="2050">
        <v>1</v>
      </c>
      <c r="N63" s="2050">
        <v>0</v>
      </c>
      <c r="O63" s="2050">
        <v>25</v>
      </c>
      <c r="P63" s="2050">
        <v>40</v>
      </c>
      <c r="Q63" s="2050">
        <v>0</v>
      </c>
      <c r="R63" s="2050">
        <v>24</v>
      </c>
      <c r="S63" s="2050">
        <v>0</v>
      </c>
      <c r="T63" s="2050">
        <v>23</v>
      </c>
      <c r="U63" s="2050">
        <v>20</v>
      </c>
      <c r="V63" s="2050">
        <v>0</v>
      </c>
      <c r="W63" s="2050">
        <v>25</v>
      </c>
      <c r="X63" s="2052">
        <v>0</v>
      </c>
      <c r="Y63" s="256">
        <f t="shared" ca="1" si="19"/>
        <v>89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2049">
        <v>5</v>
      </c>
      <c r="F64" s="2050" t="s">
        <v>797</v>
      </c>
      <c r="G64" s="2050" t="s">
        <v>770</v>
      </c>
      <c r="H64" s="2058">
        <v>21.62</v>
      </c>
      <c r="I64" s="2050">
        <v>3</v>
      </c>
      <c r="J64" s="2050">
        <v>2</v>
      </c>
      <c r="K64" s="2050">
        <v>0</v>
      </c>
      <c r="L64" s="2050">
        <v>1</v>
      </c>
      <c r="M64" s="2050">
        <v>1</v>
      </c>
      <c r="N64" s="2050">
        <v>0</v>
      </c>
      <c r="O64" s="2050">
        <v>0</v>
      </c>
      <c r="P64" s="2050">
        <v>20</v>
      </c>
      <c r="Q64" s="2050">
        <v>20</v>
      </c>
      <c r="R64" s="2050">
        <v>38</v>
      </c>
      <c r="S64" s="2050">
        <v>0</v>
      </c>
      <c r="T64" s="2050">
        <v>0</v>
      </c>
      <c r="U64" s="2050">
        <v>24</v>
      </c>
      <c r="V64" s="2050">
        <v>19</v>
      </c>
      <c r="W64" s="2050">
        <v>19</v>
      </c>
      <c r="X64" s="2052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049">
        <v>6</v>
      </c>
      <c r="F65" s="2050" t="s">
        <v>730</v>
      </c>
      <c r="G65" s="2050" t="s">
        <v>769</v>
      </c>
      <c r="H65" s="2058">
        <v>20.89</v>
      </c>
      <c r="I65" s="2050">
        <v>3</v>
      </c>
      <c r="J65" s="2050">
        <v>1</v>
      </c>
      <c r="K65" s="2050">
        <v>0</v>
      </c>
      <c r="L65" s="2050">
        <v>0</v>
      </c>
      <c r="M65" s="2050">
        <v>1</v>
      </c>
      <c r="N65" s="2050">
        <v>0</v>
      </c>
      <c r="O65" s="2050">
        <v>16</v>
      </c>
      <c r="P65" s="2050">
        <v>0</v>
      </c>
      <c r="Q65" s="2050">
        <v>0</v>
      </c>
      <c r="R65" s="2050">
        <v>0</v>
      </c>
      <c r="S65" s="2050">
        <v>0</v>
      </c>
      <c r="T65" s="2050">
        <v>22</v>
      </c>
      <c r="U65" s="2050">
        <v>0</v>
      </c>
      <c r="V65" s="2050">
        <v>0</v>
      </c>
      <c r="W65" s="2050">
        <v>0</v>
      </c>
      <c r="X65" s="2052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2049">
        <v>7</v>
      </c>
      <c r="F66" s="2050" t="s">
        <v>627</v>
      </c>
      <c r="G66" s="2050" t="s">
        <v>769</v>
      </c>
      <c r="H66" s="2058">
        <v>21.65</v>
      </c>
      <c r="I66" s="2050">
        <v>2</v>
      </c>
      <c r="J66" s="2050">
        <v>2</v>
      </c>
      <c r="K66" s="2050">
        <v>0</v>
      </c>
      <c r="L66" s="2050">
        <v>1</v>
      </c>
      <c r="M66" s="2050">
        <v>1</v>
      </c>
      <c r="N66" s="2050">
        <v>58</v>
      </c>
      <c r="O66" s="2050">
        <v>0</v>
      </c>
      <c r="P66" s="2050">
        <v>0</v>
      </c>
      <c r="Q66" s="2050">
        <v>0</v>
      </c>
      <c r="R66" s="2050">
        <v>0</v>
      </c>
      <c r="S66" s="2050">
        <v>0</v>
      </c>
      <c r="T66" s="2050">
        <v>0</v>
      </c>
      <c r="U66" s="2050">
        <v>0</v>
      </c>
      <c r="V66" s="2050">
        <v>0</v>
      </c>
      <c r="W66" s="2050">
        <v>0</v>
      </c>
      <c r="X66" s="2052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83</v>
      </c>
      <c r="C67" s="256">
        <f t="shared" ca="1" si="21"/>
        <v>83</v>
      </c>
      <c r="E67" s="2049">
        <v>8</v>
      </c>
      <c r="F67" s="2050" t="s">
        <v>692</v>
      </c>
      <c r="G67" s="2050" t="s">
        <v>769</v>
      </c>
      <c r="H67" s="2058">
        <v>15.05</v>
      </c>
      <c r="I67" s="2050">
        <v>2</v>
      </c>
      <c r="J67" s="2050">
        <v>0</v>
      </c>
      <c r="K67" s="2050">
        <v>0</v>
      </c>
      <c r="L67" s="2050">
        <v>0</v>
      </c>
      <c r="M67" s="2050">
        <v>1</v>
      </c>
      <c r="N67" s="2050">
        <v>0</v>
      </c>
      <c r="O67" s="2050">
        <v>0</v>
      </c>
      <c r="P67" s="2050">
        <v>0</v>
      </c>
      <c r="Q67" s="2050">
        <v>0</v>
      </c>
      <c r="R67" s="2050">
        <v>0</v>
      </c>
      <c r="S67" s="2050">
        <v>0</v>
      </c>
      <c r="T67" s="2050">
        <v>0</v>
      </c>
      <c r="U67" s="2050">
        <v>0</v>
      </c>
      <c r="V67" s="2050">
        <v>0</v>
      </c>
      <c r="W67" s="2050">
        <v>0</v>
      </c>
      <c r="X67" s="2052">
        <v>0</v>
      </c>
      <c r="Y67" s="256">
        <f t="shared" ca="1" si="19"/>
        <v>83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049">
        <v>9</v>
      </c>
      <c r="F68" s="2050" t="s">
        <v>1</v>
      </c>
      <c r="G68" s="2050"/>
      <c r="H68" s="2058"/>
      <c r="I68" s="2050">
        <v>0</v>
      </c>
      <c r="J68" s="2050">
        <v>0</v>
      </c>
      <c r="K68" s="2050">
        <v>0</v>
      </c>
      <c r="L68" s="2050">
        <v>0</v>
      </c>
      <c r="M68" s="2050">
        <v>0</v>
      </c>
      <c r="N68" s="2050">
        <v>0</v>
      </c>
      <c r="O68" s="2050">
        <v>0</v>
      </c>
      <c r="P68" s="2050">
        <v>0</v>
      </c>
      <c r="Q68" s="2050">
        <v>0</v>
      </c>
      <c r="R68" s="2050">
        <v>0</v>
      </c>
      <c r="S68" s="2050">
        <v>0</v>
      </c>
      <c r="T68" s="2050">
        <v>0</v>
      </c>
      <c r="U68" s="2050">
        <v>0</v>
      </c>
      <c r="V68" s="2050">
        <v>0</v>
      </c>
      <c r="W68" s="2050">
        <v>0</v>
      </c>
      <c r="X68" s="205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053">
        <v>10</v>
      </c>
      <c r="F69" s="2054" t="s">
        <v>1</v>
      </c>
      <c r="G69" s="2054"/>
      <c r="H69" s="2059"/>
      <c r="I69" s="2054">
        <v>0</v>
      </c>
      <c r="J69" s="2054">
        <v>0</v>
      </c>
      <c r="K69" s="2054">
        <v>0</v>
      </c>
      <c r="L69" s="2054">
        <v>0</v>
      </c>
      <c r="M69" s="2054">
        <v>0</v>
      </c>
      <c r="N69" s="2054">
        <v>0</v>
      </c>
      <c r="O69" s="2054">
        <v>0</v>
      </c>
      <c r="P69" s="2054">
        <v>0</v>
      </c>
      <c r="Q69" s="2054">
        <v>0</v>
      </c>
      <c r="R69" s="2054">
        <v>0</v>
      </c>
      <c r="S69" s="2054">
        <v>0</v>
      </c>
      <c r="T69" s="2054">
        <v>0</v>
      </c>
      <c r="U69" s="2054">
        <v>0</v>
      </c>
      <c r="V69" s="2054">
        <v>0</v>
      </c>
      <c r="W69" s="2054">
        <v>0</v>
      </c>
      <c r="X69" s="205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2060" t="s">
        <v>749</v>
      </c>
      <c r="F74" s="2061" t="s">
        <v>750</v>
      </c>
      <c r="G74" s="2061" t="s">
        <v>751</v>
      </c>
      <c r="H74" s="2061" t="s">
        <v>752</v>
      </c>
      <c r="I74" s="2061" t="s">
        <v>753</v>
      </c>
      <c r="J74" s="2061" t="s">
        <v>754</v>
      </c>
      <c r="K74" s="2061" t="s">
        <v>755</v>
      </c>
      <c r="L74" s="2061"/>
      <c r="M74" s="2061"/>
      <c r="N74" s="2061"/>
      <c r="O74" s="2061"/>
      <c r="P74" s="2061"/>
      <c r="Q74" s="2061"/>
      <c r="R74" s="2061"/>
      <c r="S74" s="2061"/>
      <c r="T74" s="2061"/>
      <c r="U74" s="2061"/>
      <c r="V74" s="2061"/>
      <c r="W74" s="2061"/>
      <c r="X74" s="20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070">
        <v>5</v>
      </c>
      <c r="F75" s="2071">
        <v>8</v>
      </c>
      <c r="G75" s="2064">
        <v>3</v>
      </c>
      <c r="H75" s="2064">
        <v>9</v>
      </c>
      <c r="I75" s="2065">
        <v>11</v>
      </c>
      <c r="J75" s="2065">
        <v>24</v>
      </c>
      <c r="K75" s="2064">
        <v>44</v>
      </c>
      <c r="L75" s="2064"/>
      <c r="M75" s="2064"/>
      <c r="N75" s="2064"/>
      <c r="O75" s="2064"/>
      <c r="P75" s="2064"/>
      <c r="Q75" s="2064"/>
      <c r="R75" s="2064"/>
      <c r="S75" s="2064"/>
      <c r="T75" s="2064"/>
      <c r="U75" s="2064"/>
      <c r="V75" s="2064"/>
      <c r="W75" s="2064"/>
      <c r="X75" s="2066"/>
      <c r="AA75" s="256">
        <f>IF(E75=D72,0,1)</f>
        <v>0</v>
      </c>
    </row>
    <row r="76" spans="2:28" x14ac:dyDescent="0.25">
      <c r="E76" s="2063" t="s">
        <v>581</v>
      </c>
      <c r="F76" s="2064" t="s">
        <v>63</v>
      </c>
      <c r="G76" s="2064" t="s">
        <v>756</v>
      </c>
      <c r="H76" s="2064" t="s">
        <v>757</v>
      </c>
      <c r="I76" s="2065" t="s">
        <v>66</v>
      </c>
      <c r="J76" s="2065" t="s">
        <v>67</v>
      </c>
      <c r="K76" s="2064" t="s">
        <v>68</v>
      </c>
      <c r="L76" s="2064" t="s">
        <v>69</v>
      </c>
      <c r="M76" s="2064" t="s">
        <v>22</v>
      </c>
      <c r="N76" s="2064" t="s">
        <v>758</v>
      </c>
      <c r="O76" s="2064" t="s">
        <v>759</v>
      </c>
      <c r="P76" s="2064" t="s">
        <v>760</v>
      </c>
      <c r="Q76" s="2064" t="s">
        <v>761</v>
      </c>
      <c r="R76" s="2064" t="s">
        <v>762</v>
      </c>
      <c r="S76" s="2064" t="s">
        <v>763</v>
      </c>
      <c r="T76" s="2064" t="s">
        <v>764</v>
      </c>
      <c r="U76" s="2064" t="s">
        <v>765</v>
      </c>
      <c r="V76" s="2064" t="s">
        <v>766</v>
      </c>
      <c r="W76" s="2064" t="s">
        <v>767</v>
      </c>
      <c r="X76" s="2066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2063">
        <v>1</v>
      </c>
      <c r="F77" s="2064" t="s">
        <v>697</v>
      </c>
      <c r="G77" s="2064" t="s">
        <v>769</v>
      </c>
      <c r="H77" s="2072">
        <v>19.32</v>
      </c>
      <c r="I77" s="2064">
        <v>4</v>
      </c>
      <c r="J77" s="2064">
        <v>0</v>
      </c>
      <c r="K77" s="2064">
        <v>0</v>
      </c>
      <c r="L77" s="2064">
        <v>0</v>
      </c>
      <c r="M77" s="2064">
        <v>1</v>
      </c>
      <c r="N77" s="2064">
        <v>0</v>
      </c>
      <c r="O77" s="2064">
        <v>0</v>
      </c>
      <c r="P77" s="2064">
        <v>0</v>
      </c>
      <c r="Q77" s="2064">
        <v>35</v>
      </c>
      <c r="R77" s="2064">
        <v>0</v>
      </c>
      <c r="S77" s="2064">
        <v>0</v>
      </c>
      <c r="T77" s="2064">
        <v>0</v>
      </c>
      <c r="U77" s="2064">
        <v>0</v>
      </c>
      <c r="V77" s="2064">
        <v>24</v>
      </c>
      <c r="W77" s="2064">
        <v>0</v>
      </c>
      <c r="X77" s="2066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2063">
        <v>2</v>
      </c>
      <c r="F78" s="2064" t="s">
        <v>672</v>
      </c>
      <c r="G78" s="2064" t="s">
        <v>770</v>
      </c>
      <c r="H78" s="2072">
        <v>20.43</v>
      </c>
      <c r="I78" s="2064">
        <v>3</v>
      </c>
      <c r="J78" s="2064">
        <v>4</v>
      </c>
      <c r="K78" s="2064">
        <v>0</v>
      </c>
      <c r="L78" s="2064">
        <v>1</v>
      </c>
      <c r="M78" s="2064">
        <v>1</v>
      </c>
      <c r="N78" s="2064">
        <v>0</v>
      </c>
      <c r="O78" s="2064">
        <v>0</v>
      </c>
      <c r="P78" s="2064">
        <v>20</v>
      </c>
      <c r="Q78" s="2064">
        <v>40</v>
      </c>
      <c r="R78" s="2064">
        <v>3</v>
      </c>
      <c r="S78" s="2064">
        <v>0</v>
      </c>
      <c r="T78" s="2064">
        <v>0</v>
      </c>
      <c r="U78" s="2064">
        <v>25</v>
      </c>
      <c r="V78" s="2064">
        <v>20</v>
      </c>
      <c r="W78" s="2064">
        <v>32</v>
      </c>
      <c r="X78" s="2066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2063">
        <v>3</v>
      </c>
      <c r="F79" s="2064" t="s">
        <v>701</v>
      </c>
      <c r="G79" s="2064" t="s">
        <v>769</v>
      </c>
      <c r="H79" s="2072">
        <v>24.35</v>
      </c>
      <c r="I79" s="2064">
        <v>5</v>
      </c>
      <c r="J79" s="2064">
        <v>0</v>
      </c>
      <c r="K79" s="2064">
        <v>0</v>
      </c>
      <c r="L79" s="2064">
        <v>0</v>
      </c>
      <c r="M79" s="2064">
        <v>1</v>
      </c>
      <c r="N79" s="2064">
        <v>0</v>
      </c>
      <c r="O79" s="2064">
        <v>16</v>
      </c>
      <c r="P79" s="2064">
        <v>0</v>
      </c>
      <c r="Q79" s="2064">
        <v>0</v>
      </c>
      <c r="R79" s="2064">
        <v>0</v>
      </c>
      <c r="S79" s="2064">
        <v>0</v>
      </c>
      <c r="T79" s="2064">
        <v>20</v>
      </c>
      <c r="U79" s="2064">
        <v>0</v>
      </c>
      <c r="V79" s="2064">
        <v>0</v>
      </c>
      <c r="W79" s="2064">
        <v>0</v>
      </c>
      <c r="X79" s="2066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2063">
        <v>4</v>
      </c>
      <c r="F80" s="2064" t="s">
        <v>711</v>
      </c>
      <c r="G80" s="2064" t="s">
        <v>770</v>
      </c>
      <c r="H80" s="2072">
        <v>26.24</v>
      </c>
      <c r="I80" s="2064">
        <v>6</v>
      </c>
      <c r="J80" s="2064">
        <v>2</v>
      </c>
      <c r="K80" s="2064">
        <v>0</v>
      </c>
      <c r="L80" s="2064">
        <v>1</v>
      </c>
      <c r="M80" s="2064">
        <v>1</v>
      </c>
      <c r="N80" s="2064">
        <v>0</v>
      </c>
      <c r="O80" s="2064">
        <v>0</v>
      </c>
      <c r="P80" s="2064">
        <v>60</v>
      </c>
      <c r="Q80" s="2064">
        <v>105</v>
      </c>
      <c r="R80" s="2064">
        <v>0</v>
      </c>
      <c r="S80" s="2064">
        <v>4</v>
      </c>
      <c r="T80" s="2064">
        <v>0</v>
      </c>
      <c r="U80" s="2064">
        <v>17</v>
      </c>
      <c r="V80" s="2064">
        <v>15</v>
      </c>
      <c r="W80" s="2064">
        <v>0</v>
      </c>
      <c r="X80" s="2066">
        <v>22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2063">
        <v>5</v>
      </c>
      <c r="F81" s="2064" t="s">
        <v>674</v>
      </c>
      <c r="G81" s="2064" t="s">
        <v>770</v>
      </c>
      <c r="H81" s="2072">
        <v>22.5</v>
      </c>
      <c r="I81" s="2064">
        <v>3</v>
      </c>
      <c r="J81" s="2064">
        <v>2</v>
      </c>
      <c r="K81" s="2064">
        <v>0</v>
      </c>
      <c r="L81" s="2064">
        <v>1</v>
      </c>
      <c r="M81" s="2064">
        <v>1</v>
      </c>
      <c r="N81" s="2064">
        <v>0</v>
      </c>
      <c r="O81" s="2064">
        <v>28</v>
      </c>
      <c r="P81" s="2064">
        <v>0</v>
      </c>
      <c r="Q81" s="2064">
        <v>16</v>
      </c>
      <c r="R81" s="2064">
        <v>0</v>
      </c>
      <c r="S81" s="2064">
        <v>84</v>
      </c>
      <c r="T81" s="2064">
        <v>22</v>
      </c>
      <c r="U81" s="2064">
        <v>0</v>
      </c>
      <c r="V81" s="2064">
        <v>20</v>
      </c>
      <c r="W81" s="2064">
        <v>0</v>
      </c>
      <c r="X81" s="2066">
        <v>21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119</v>
      </c>
      <c r="C82" s="256">
        <f t="shared" ca="1" si="27"/>
        <v>119</v>
      </c>
      <c r="E82" s="2063">
        <v>6</v>
      </c>
      <c r="F82" s="2064" t="s">
        <v>844</v>
      </c>
      <c r="G82" s="2064" t="s">
        <v>769</v>
      </c>
      <c r="H82" s="2072">
        <v>10.52</v>
      </c>
      <c r="I82" s="2064">
        <v>0</v>
      </c>
      <c r="J82" s="2064">
        <v>0</v>
      </c>
      <c r="K82" s="2064">
        <v>0</v>
      </c>
      <c r="L82" s="2064">
        <v>0</v>
      </c>
      <c r="M82" s="2064">
        <v>1</v>
      </c>
      <c r="N82" s="2064">
        <v>0</v>
      </c>
      <c r="O82" s="2064">
        <v>0</v>
      </c>
      <c r="P82" s="2064">
        <v>0</v>
      </c>
      <c r="Q82" s="2064">
        <v>0</v>
      </c>
      <c r="R82" s="2064">
        <v>0</v>
      </c>
      <c r="S82" s="2064">
        <v>0</v>
      </c>
      <c r="T82" s="2064">
        <v>0</v>
      </c>
      <c r="U82" s="2064">
        <v>0</v>
      </c>
      <c r="V82" s="2064">
        <v>0</v>
      </c>
      <c r="W82" s="2064">
        <v>0</v>
      </c>
      <c r="X82" s="2066">
        <v>0</v>
      </c>
      <c r="Y82" s="256">
        <f t="shared" ca="1" si="25"/>
        <v>119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107</v>
      </c>
      <c r="C83" s="256">
        <f t="shared" ca="1" si="27"/>
        <v>107</v>
      </c>
      <c r="E83" s="2063">
        <v>7</v>
      </c>
      <c r="F83" s="2064" t="s">
        <v>804</v>
      </c>
      <c r="G83" s="2064" t="s">
        <v>769</v>
      </c>
      <c r="H83" s="2072">
        <v>20.5</v>
      </c>
      <c r="I83" s="2064">
        <v>1</v>
      </c>
      <c r="J83" s="2064">
        <v>2</v>
      </c>
      <c r="K83" s="2064">
        <v>0</v>
      </c>
      <c r="L83" s="2064">
        <v>0</v>
      </c>
      <c r="M83" s="2064">
        <v>1</v>
      </c>
      <c r="N83" s="2064">
        <v>0</v>
      </c>
      <c r="O83" s="2064">
        <v>0</v>
      </c>
      <c r="P83" s="2064">
        <v>0</v>
      </c>
      <c r="Q83" s="2064">
        <v>0</v>
      </c>
      <c r="R83" s="2064">
        <v>0</v>
      </c>
      <c r="S83" s="2064">
        <v>0</v>
      </c>
      <c r="T83" s="2064">
        <v>0</v>
      </c>
      <c r="U83" s="2064">
        <v>0</v>
      </c>
      <c r="V83" s="2064">
        <v>0</v>
      </c>
      <c r="W83" s="2064">
        <v>0</v>
      </c>
      <c r="X83" s="2066">
        <v>0</v>
      </c>
      <c r="Y83" s="256">
        <f t="shared" ca="1" si="25"/>
        <v>107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2063">
        <v>8</v>
      </c>
      <c r="F84" s="2064" t="s">
        <v>675</v>
      </c>
      <c r="G84" s="2064" t="s">
        <v>769</v>
      </c>
      <c r="H84" s="2072">
        <v>16.190000000000001</v>
      </c>
      <c r="I84" s="2064">
        <v>2</v>
      </c>
      <c r="J84" s="2064">
        <v>0</v>
      </c>
      <c r="K84" s="2064">
        <v>0</v>
      </c>
      <c r="L84" s="2064">
        <v>0</v>
      </c>
      <c r="M84" s="2064">
        <v>1</v>
      </c>
      <c r="N84" s="2064">
        <v>0</v>
      </c>
      <c r="O84" s="2064">
        <v>0</v>
      </c>
      <c r="P84" s="2064">
        <v>0</v>
      </c>
      <c r="Q84" s="2064">
        <v>0</v>
      </c>
      <c r="R84" s="2064">
        <v>0</v>
      </c>
      <c r="S84" s="2064">
        <v>0</v>
      </c>
      <c r="T84" s="2064">
        <v>0</v>
      </c>
      <c r="U84" s="2064">
        <v>0</v>
      </c>
      <c r="V84" s="2064">
        <v>0</v>
      </c>
      <c r="W84" s="2064">
        <v>0</v>
      </c>
      <c r="X84" s="2066">
        <v>0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063">
        <v>9</v>
      </c>
      <c r="F85" s="2064" t="s">
        <v>1</v>
      </c>
      <c r="G85" s="2064"/>
      <c r="H85" s="2072"/>
      <c r="I85" s="2064">
        <v>0</v>
      </c>
      <c r="J85" s="2064">
        <v>0</v>
      </c>
      <c r="K85" s="2064">
        <v>0</v>
      </c>
      <c r="L85" s="2064">
        <v>0</v>
      </c>
      <c r="M85" s="2064">
        <v>0</v>
      </c>
      <c r="N85" s="2064">
        <v>0</v>
      </c>
      <c r="O85" s="2064">
        <v>0</v>
      </c>
      <c r="P85" s="2064">
        <v>0</v>
      </c>
      <c r="Q85" s="2064">
        <v>0</v>
      </c>
      <c r="R85" s="2064">
        <v>0</v>
      </c>
      <c r="S85" s="2064">
        <v>0</v>
      </c>
      <c r="T85" s="2064">
        <v>0</v>
      </c>
      <c r="U85" s="2064">
        <v>0</v>
      </c>
      <c r="V85" s="2064">
        <v>0</v>
      </c>
      <c r="W85" s="2064">
        <v>0</v>
      </c>
      <c r="X85" s="20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067">
        <v>10</v>
      </c>
      <c r="F86" s="2068" t="s">
        <v>1</v>
      </c>
      <c r="G86" s="2068"/>
      <c r="H86" s="2073"/>
      <c r="I86" s="2068">
        <v>0</v>
      </c>
      <c r="J86" s="2068">
        <v>0</v>
      </c>
      <c r="K86" s="2068">
        <v>0</v>
      </c>
      <c r="L86" s="2068">
        <v>0</v>
      </c>
      <c r="M86" s="2068">
        <v>0</v>
      </c>
      <c r="N86" s="2068">
        <v>0</v>
      </c>
      <c r="O86" s="2068">
        <v>0</v>
      </c>
      <c r="P86" s="2068">
        <v>0</v>
      </c>
      <c r="Q86" s="2068">
        <v>0</v>
      </c>
      <c r="R86" s="2068">
        <v>0</v>
      </c>
      <c r="S86" s="2068">
        <v>0</v>
      </c>
      <c r="T86" s="2068">
        <v>0</v>
      </c>
      <c r="U86" s="2068">
        <v>0</v>
      </c>
      <c r="V86" s="2068">
        <v>0</v>
      </c>
      <c r="W86" s="2068">
        <v>0</v>
      </c>
      <c r="X86" s="20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9</v>
      </c>
      <c r="G92" s="354">
        <v>8</v>
      </c>
      <c r="H92" s="354">
        <v>4</v>
      </c>
      <c r="I92" s="355">
        <v>21</v>
      </c>
      <c r="J92" s="355">
        <v>13</v>
      </c>
      <c r="K92" s="354">
        <v>79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586</v>
      </c>
      <c r="G94" s="354" t="s">
        <v>769</v>
      </c>
      <c r="H94" s="362">
        <v>21.51</v>
      </c>
      <c r="I94" s="354">
        <v>4</v>
      </c>
      <c r="J94" s="354">
        <v>1</v>
      </c>
      <c r="K94" s="354">
        <v>1</v>
      </c>
      <c r="L94" s="354">
        <v>0</v>
      </c>
      <c r="M94" s="354">
        <v>1</v>
      </c>
      <c r="N94" s="354">
        <v>0</v>
      </c>
      <c r="O94" s="354">
        <v>15</v>
      </c>
      <c r="P94" s="354">
        <v>0</v>
      </c>
      <c r="Q94" s="354">
        <v>0</v>
      </c>
      <c r="R94" s="354">
        <v>0</v>
      </c>
      <c r="S94" s="354">
        <v>0</v>
      </c>
      <c r="T94" s="354">
        <v>23</v>
      </c>
      <c r="U94" s="354">
        <v>0</v>
      </c>
      <c r="V94" s="354">
        <v>0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770</v>
      </c>
      <c r="H95" s="362">
        <v>23.97</v>
      </c>
      <c r="I95" s="354">
        <v>9</v>
      </c>
      <c r="J95" s="354">
        <v>0</v>
      </c>
      <c r="K95" s="354">
        <v>0</v>
      </c>
      <c r="L95" s="354">
        <v>1</v>
      </c>
      <c r="M95" s="354">
        <v>1</v>
      </c>
      <c r="N95" s="354">
        <v>0</v>
      </c>
      <c r="O95" s="354">
        <v>20</v>
      </c>
      <c r="P95" s="354">
        <v>9</v>
      </c>
      <c r="Q95" s="354">
        <v>0</v>
      </c>
      <c r="R95" s="354">
        <v>0</v>
      </c>
      <c r="S95" s="354">
        <v>32</v>
      </c>
      <c r="T95" s="354">
        <v>22</v>
      </c>
      <c r="U95" s="354">
        <v>21</v>
      </c>
      <c r="V95" s="354">
        <v>0</v>
      </c>
      <c r="W95" s="354">
        <v>0</v>
      </c>
      <c r="X95" s="356">
        <v>20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353">
        <v>3</v>
      </c>
      <c r="F96" s="354" t="s">
        <v>588</v>
      </c>
      <c r="G96" s="354" t="s">
        <v>770</v>
      </c>
      <c r="H96" s="362">
        <v>25.91</v>
      </c>
      <c r="I96" s="354">
        <v>2</v>
      </c>
      <c r="J96" s="354">
        <v>3</v>
      </c>
      <c r="K96" s="354">
        <v>1</v>
      </c>
      <c r="L96" s="354">
        <v>1</v>
      </c>
      <c r="M96" s="354">
        <v>1</v>
      </c>
      <c r="N96" s="354">
        <v>0</v>
      </c>
      <c r="O96" s="354">
        <v>20</v>
      </c>
      <c r="P96" s="354">
        <v>40</v>
      </c>
      <c r="Q96" s="354">
        <v>40</v>
      </c>
      <c r="R96" s="354">
        <v>0</v>
      </c>
      <c r="S96" s="354">
        <v>0</v>
      </c>
      <c r="T96" s="354">
        <v>20</v>
      </c>
      <c r="U96" s="354">
        <v>17</v>
      </c>
      <c r="V96" s="354">
        <v>21</v>
      </c>
      <c r="W96" s="354">
        <v>0</v>
      </c>
      <c r="X96" s="356">
        <v>0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353">
        <v>4</v>
      </c>
      <c r="F97" s="354" t="s">
        <v>579</v>
      </c>
      <c r="G97" s="354" t="s">
        <v>770</v>
      </c>
      <c r="H97" s="362">
        <v>26.84</v>
      </c>
      <c r="I97" s="354">
        <v>7</v>
      </c>
      <c r="J97" s="354">
        <v>1</v>
      </c>
      <c r="K97" s="354">
        <v>0</v>
      </c>
      <c r="L97" s="354">
        <v>1</v>
      </c>
      <c r="M97" s="354">
        <v>1</v>
      </c>
      <c r="N97" s="354">
        <v>0</v>
      </c>
      <c r="O97" s="354">
        <v>16</v>
      </c>
      <c r="P97" s="354">
        <v>36</v>
      </c>
      <c r="Q97" s="354">
        <v>75</v>
      </c>
      <c r="R97" s="354">
        <v>0</v>
      </c>
      <c r="S97" s="354">
        <v>0</v>
      </c>
      <c r="T97" s="354">
        <v>20</v>
      </c>
      <c r="U97" s="354">
        <v>21</v>
      </c>
      <c r="V97" s="354">
        <v>15</v>
      </c>
      <c r="W97" s="354">
        <v>0</v>
      </c>
      <c r="X97" s="356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136</v>
      </c>
      <c r="C98" s="256">
        <f t="shared" ca="1" si="33"/>
        <v>136</v>
      </c>
      <c r="E98" s="353">
        <v>5</v>
      </c>
      <c r="F98" s="354" t="s">
        <v>824</v>
      </c>
      <c r="G98" s="354" t="s">
        <v>769</v>
      </c>
      <c r="H98" s="362">
        <v>25.92</v>
      </c>
      <c r="I98" s="354">
        <v>7</v>
      </c>
      <c r="J98" s="354">
        <v>1</v>
      </c>
      <c r="K98" s="354">
        <v>1</v>
      </c>
      <c r="L98" s="354">
        <v>1</v>
      </c>
      <c r="M98" s="354">
        <v>1</v>
      </c>
      <c r="N98" s="354">
        <v>20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353">
        <v>6</v>
      </c>
      <c r="F99" s="354" t="s">
        <v>587</v>
      </c>
      <c r="G99" s="354" t="s">
        <v>770</v>
      </c>
      <c r="H99" s="362">
        <v>26.84</v>
      </c>
      <c r="I99" s="354">
        <v>4</v>
      </c>
      <c r="J99" s="354">
        <v>3</v>
      </c>
      <c r="K99" s="354">
        <v>1</v>
      </c>
      <c r="L99" s="354">
        <v>1</v>
      </c>
      <c r="M99" s="354">
        <v>1</v>
      </c>
      <c r="N99" s="354">
        <v>0</v>
      </c>
      <c r="O99" s="354">
        <v>16</v>
      </c>
      <c r="P99" s="354">
        <v>76</v>
      </c>
      <c r="Q99" s="354">
        <v>16</v>
      </c>
      <c r="R99" s="354">
        <v>0</v>
      </c>
      <c r="S99" s="354">
        <v>0</v>
      </c>
      <c r="T99" s="354">
        <v>18</v>
      </c>
      <c r="U99" s="354">
        <v>18</v>
      </c>
      <c r="V99" s="354">
        <v>20</v>
      </c>
      <c r="W99" s="354">
        <v>0</v>
      </c>
      <c r="X99" s="356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23.46</v>
      </c>
      <c r="I100" s="354">
        <v>6</v>
      </c>
      <c r="J100" s="354">
        <v>0</v>
      </c>
      <c r="K100" s="354">
        <v>0</v>
      </c>
      <c r="L100" s="354">
        <v>1</v>
      </c>
      <c r="M100" s="354">
        <v>1</v>
      </c>
      <c r="N100" s="354">
        <v>0</v>
      </c>
      <c r="O100" s="354">
        <v>32</v>
      </c>
      <c r="P100" s="354">
        <v>0</v>
      </c>
      <c r="Q100" s="354">
        <v>112</v>
      </c>
      <c r="R100" s="354">
        <v>96</v>
      </c>
      <c r="S100" s="354">
        <v>0</v>
      </c>
      <c r="T100" s="354">
        <v>19</v>
      </c>
      <c r="U100" s="354">
        <v>0</v>
      </c>
      <c r="V100" s="354">
        <v>21</v>
      </c>
      <c r="W100" s="354">
        <v>24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693</v>
      </c>
      <c r="G101" s="354" t="s">
        <v>770</v>
      </c>
      <c r="H101" s="362">
        <v>23.26</v>
      </c>
      <c r="I101" s="354">
        <v>2</v>
      </c>
      <c r="J101" s="354">
        <v>1</v>
      </c>
      <c r="K101" s="354">
        <v>2</v>
      </c>
      <c r="L101" s="354">
        <v>2</v>
      </c>
      <c r="M101" s="354">
        <v>1</v>
      </c>
      <c r="N101" s="354">
        <v>32</v>
      </c>
      <c r="O101" s="354">
        <v>0</v>
      </c>
      <c r="P101" s="354">
        <v>40</v>
      </c>
      <c r="Q101" s="354">
        <v>82</v>
      </c>
      <c r="R101" s="354">
        <v>0</v>
      </c>
      <c r="S101" s="354">
        <v>40</v>
      </c>
      <c r="T101" s="354">
        <v>0</v>
      </c>
      <c r="U101" s="354">
        <v>20</v>
      </c>
      <c r="V101" s="354">
        <v>27</v>
      </c>
      <c r="W101" s="354">
        <v>0</v>
      </c>
      <c r="X101" s="356">
        <v>21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976" t="s">
        <v>749</v>
      </c>
      <c r="F108" s="1977" t="s">
        <v>750</v>
      </c>
      <c r="G108" s="1977" t="s">
        <v>751</v>
      </c>
      <c r="H108" s="1977" t="s">
        <v>752</v>
      </c>
      <c r="I108" s="1977" t="s">
        <v>753</v>
      </c>
      <c r="J108" s="1977" t="s">
        <v>754</v>
      </c>
      <c r="K108" s="1977" t="s">
        <v>755</v>
      </c>
      <c r="L108" s="1977"/>
      <c r="M108" s="1977"/>
      <c r="N108" s="1977"/>
      <c r="O108" s="1977"/>
      <c r="P108" s="1977"/>
      <c r="Q108" s="1977"/>
      <c r="R108" s="1977"/>
      <c r="S108" s="1977"/>
      <c r="T108" s="1977"/>
      <c r="U108" s="1977"/>
      <c r="V108" s="1977"/>
      <c r="W108" s="1977"/>
      <c r="X108" s="1978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986">
        <v>7</v>
      </c>
      <c r="F109" s="1987">
        <v>4</v>
      </c>
      <c r="G109" s="1980">
        <v>7</v>
      </c>
      <c r="H109" s="1980">
        <v>5</v>
      </c>
      <c r="I109" s="1981">
        <v>21</v>
      </c>
      <c r="J109" s="1981">
        <v>14</v>
      </c>
      <c r="K109" s="1980">
        <v>68</v>
      </c>
      <c r="L109" s="1980"/>
      <c r="M109" s="1980"/>
      <c r="N109" s="1980"/>
      <c r="O109" s="1980"/>
      <c r="P109" s="1980"/>
      <c r="Q109" s="1980"/>
      <c r="R109" s="1980"/>
      <c r="S109" s="1980"/>
      <c r="T109" s="1980"/>
      <c r="U109" s="1980"/>
      <c r="V109" s="1980"/>
      <c r="W109" s="1980"/>
      <c r="X109" s="1982"/>
      <c r="AA109" s="256">
        <f>IF(E109=D106,0,1)</f>
        <v>0</v>
      </c>
    </row>
    <row r="110" spans="2:28" x14ac:dyDescent="0.25">
      <c r="E110" s="1979" t="s">
        <v>581</v>
      </c>
      <c r="F110" s="1980" t="s">
        <v>63</v>
      </c>
      <c r="G110" s="1980" t="s">
        <v>756</v>
      </c>
      <c r="H110" s="1980" t="s">
        <v>757</v>
      </c>
      <c r="I110" s="1981" t="s">
        <v>66</v>
      </c>
      <c r="J110" s="1981" t="s">
        <v>67</v>
      </c>
      <c r="K110" s="1980" t="s">
        <v>68</v>
      </c>
      <c r="L110" s="1980" t="s">
        <v>69</v>
      </c>
      <c r="M110" s="1980" t="s">
        <v>22</v>
      </c>
      <c r="N110" s="1980" t="s">
        <v>758</v>
      </c>
      <c r="O110" s="1980" t="s">
        <v>759</v>
      </c>
      <c r="P110" s="1980" t="s">
        <v>760</v>
      </c>
      <c r="Q110" s="1980" t="s">
        <v>761</v>
      </c>
      <c r="R110" s="1980" t="s">
        <v>762</v>
      </c>
      <c r="S110" s="1980" t="s">
        <v>763</v>
      </c>
      <c r="T110" s="1980" t="s">
        <v>764</v>
      </c>
      <c r="U110" s="1980" t="s">
        <v>765</v>
      </c>
      <c r="V110" s="1980" t="s">
        <v>766</v>
      </c>
      <c r="W110" s="1980" t="s">
        <v>767</v>
      </c>
      <c r="X110" s="1982" t="s">
        <v>768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979">
        <v>1</v>
      </c>
      <c r="F111" s="1980" t="s">
        <v>591</v>
      </c>
      <c r="G111" s="1980" t="s">
        <v>770</v>
      </c>
      <c r="H111" s="1988">
        <v>28.57</v>
      </c>
      <c r="I111" s="1980">
        <v>9</v>
      </c>
      <c r="J111" s="1980">
        <v>1</v>
      </c>
      <c r="K111" s="1980">
        <v>0</v>
      </c>
      <c r="L111" s="1980">
        <v>2</v>
      </c>
      <c r="M111" s="1980">
        <v>1</v>
      </c>
      <c r="N111" s="1980">
        <v>20</v>
      </c>
      <c r="O111" s="1980">
        <v>44</v>
      </c>
      <c r="P111" s="1980">
        <v>56</v>
      </c>
      <c r="Q111" s="1980">
        <v>0</v>
      </c>
      <c r="R111" s="1980">
        <v>79</v>
      </c>
      <c r="S111" s="1980">
        <v>0</v>
      </c>
      <c r="T111" s="1980">
        <v>14</v>
      </c>
      <c r="U111" s="1980">
        <v>17</v>
      </c>
      <c r="V111" s="1980">
        <v>0</v>
      </c>
      <c r="W111" s="1980">
        <v>18</v>
      </c>
      <c r="X111" s="1982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979">
        <v>2</v>
      </c>
      <c r="F112" s="1980" t="s">
        <v>695</v>
      </c>
      <c r="G112" s="1980" t="s">
        <v>769</v>
      </c>
      <c r="H112" s="1988">
        <v>22.02</v>
      </c>
      <c r="I112" s="1980">
        <v>4</v>
      </c>
      <c r="J112" s="1980">
        <v>2</v>
      </c>
      <c r="K112" s="1980">
        <v>0</v>
      </c>
      <c r="L112" s="1980">
        <v>1</v>
      </c>
      <c r="M112" s="1980">
        <v>1</v>
      </c>
      <c r="N112" s="1980">
        <v>87</v>
      </c>
      <c r="O112" s="1980">
        <v>0</v>
      </c>
      <c r="P112" s="1980">
        <v>24</v>
      </c>
      <c r="Q112" s="1980">
        <v>93</v>
      </c>
      <c r="R112" s="1980">
        <v>0</v>
      </c>
      <c r="S112" s="1980">
        <v>0</v>
      </c>
      <c r="T112" s="1980">
        <v>0</v>
      </c>
      <c r="U112" s="1980">
        <v>24</v>
      </c>
      <c r="V112" s="1980">
        <v>20</v>
      </c>
      <c r="W112" s="1980">
        <v>0</v>
      </c>
      <c r="X112" s="1982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979">
        <v>3</v>
      </c>
      <c r="F113" s="1980" t="s">
        <v>595</v>
      </c>
      <c r="G113" s="1980" t="s">
        <v>770</v>
      </c>
      <c r="H113" s="1988">
        <v>24.76</v>
      </c>
      <c r="I113" s="1980">
        <v>7</v>
      </c>
      <c r="J113" s="1980">
        <v>2</v>
      </c>
      <c r="K113" s="1980">
        <v>0</v>
      </c>
      <c r="L113" s="1980">
        <v>1</v>
      </c>
      <c r="M113" s="1980">
        <v>1</v>
      </c>
      <c r="N113" s="1980">
        <v>0</v>
      </c>
      <c r="O113" s="1980">
        <v>40</v>
      </c>
      <c r="P113" s="1980">
        <v>0</v>
      </c>
      <c r="Q113" s="1980">
        <v>100</v>
      </c>
      <c r="R113" s="1980">
        <v>18</v>
      </c>
      <c r="S113" s="1980">
        <v>0</v>
      </c>
      <c r="T113" s="1980">
        <v>24</v>
      </c>
      <c r="U113" s="1980">
        <v>0</v>
      </c>
      <c r="V113" s="1980">
        <v>18</v>
      </c>
      <c r="W113" s="1980">
        <v>16</v>
      </c>
      <c r="X113" s="1982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163</v>
      </c>
      <c r="C114" s="256">
        <f t="shared" ca="1" si="39"/>
        <v>163</v>
      </c>
      <c r="E114" s="1979">
        <v>4</v>
      </c>
      <c r="F114" s="1980" t="s">
        <v>837</v>
      </c>
      <c r="G114" s="1980" t="s">
        <v>769</v>
      </c>
      <c r="H114" s="1988">
        <v>17.45</v>
      </c>
      <c r="I114" s="1980">
        <v>3</v>
      </c>
      <c r="J114" s="1980">
        <v>0</v>
      </c>
      <c r="K114" s="1980">
        <v>0</v>
      </c>
      <c r="L114" s="1980">
        <v>0</v>
      </c>
      <c r="M114" s="1980">
        <v>1</v>
      </c>
      <c r="N114" s="1980">
        <v>0</v>
      </c>
      <c r="O114" s="1980">
        <v>0</v>
      </c>
      <c r="P114" s="1980">
        <v>0</v>
      </c>
      <c r="Q114" s="1980">
        <v>32</v>
      </c>
      <c r="R114" s="1980">
        <v>0</v>
      </c>
      <c r="S114" s="1980">
        <v>0</v>
      </c>
      <c r="T114" s="1980">
        <v>0</v>
      </c>
      <c r="U114" s="1980">
        <v>0</v>
      </c>
      <c r="V114" s="1980">
        <v>22</v>
      </c>
      <c r="W114" s="1980">
        <v>0</v>
      </c>
      <c r="X114" s="1982">
        <v>0</v>
      </c>
      <c r="Y114" s="256">
        <f t="shared" ca="1" si="37"/>
        <v>163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1979">
        <v>5</v>
      </c>
      <c r="F115" s="1980" t="s">
        <v>815</v>
      </c>
      <c r="G115" s="1980" t="s">
        <v>769</v>
      </c>
      <c r="H115" s="1988">
        <v>19.559999999999999</v>
      </c>
      <c r="I115" s="1980">
        <v>5</v>
      </c>
      <c r="J115" s="1980">
        <v>2</v>
      </c>
      <c r="K115" s="1980">
        <v>0</v>
      </c>
      <c r="L115" s="1980">
        <v>0</v>
      </c>
      <c r="M115" s="1980">
        <v>1</v>
      </c>
      <c r="N115" s="1980">
        <v>0</v>
      </c>
      <c r="O115" s="1980">
        <v>20</v>
      </c>
      <c r="P115" s="1980">
        <v>0</v>
      </c>
      <c r="Q115" s="1980">
        <v>0</v>
      </c>
      <c r="R115" s="1980">
        <v>0</v>
      </c>
      <c r="S115" s="1980">
        <v>0</v>
      </c>
      <c r="T115" s="1980">
        <v>28</v>
      </c>
      <c r="U115" s="1980">
        <v>0</v>
      </c>
      <c r="V115" s="1980">
        <v>0</v>
      </c>
      <c r="W115" s="1980">
        <v>0</v>
      </c>
      <c r="X115" s="1982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1979">
        <v>6</v>
      </c>
      <c r="F116" s="1980" t="s">
        <v>694</v>
      </c>
      <c r="G116" s="1980" t="s">
        <v>770</v>
      </c>
      <c r="H116" s="1988">
        <v>23.71</v>
      </c>
      <c r="I116" s="1980">
        <v>7</v>
      </c>
      <c r="J116" s="1980">
        <v>2</v>
      </c>
      <c r="K116" s="1980">
        <v>0</v>
      </c>
      <c r="L116" s="1980">
        <v>1</v>
      </c>
      <c r="M116" s="1980">
        <v>1</v>
      </c>
      <c r="N116" s="1980">
        <v>0</v>
      </c>
      <c r="O116" s="1980">
        <v>0</v>
      </c>
      <c r="P116" s="1980">
        <v>40</v>
      </c>
      <c r="Q116" s="1980">
        <v>20</v>
      </c>
      <c r="R116" s="1980">
        <v>40</v>
      </c>
      <c r="S116" s="1980">
        <v>0</v>
      </c>
      <c r="T116" s="1980">
        <v>0</v>
      </c>
      <c r="U116" s="1980">
        <v>21</v>
      </c>
      <c r="V116" s="1980">
        <v>20</v>
      </c>
      <c r="W116" s="1980">
        <v>20</v>
      </c>
      <c r="X116" s="1982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979">
        <v>7</v>
      </c>
      <c r="F117" s="1980" t="s">
        <v>666</v>
      </c>
      <c r="G117" s="1980" t="s">
        <v>770</v>
      </c>
      <c r="H117" s="1988">
        <v>23.48</v>
      </c>
      <c r="I117" s="1980">
        <v>5</v>
      </c>
      <c r="J117" s="1980">
        <v>1</v>
      </c>
      <c r="K117" s="1980">
        <v>0</v>
      </c>
      <c r="L117" s="1980">
        <v>1</v>
      </c>
      <c r="M117" s="1980">
        <v>1</v>
      </c>
      <c r="N117" s="1980">
        <v>0</v>
      </c>
      <c r="O117" s="1980">
        <v>32</v>
      </c>
      <c r="P117" s="1980">
        <v>9</v>
      </c>
      <c r="Q117" s="1980">
        <v>16</v>
      </c>
      <c r="R117" s="1980">
        <v>0</v>
      </c>
      <c r="S117" s="1980">
        <v>0</v>
      </c>
      <c r="T117" s="1980">
        <v>19</v>
      </c>
      <c r="U117" s="1980">
        <v>23</v>
      </c>
      <c r="V117" s="1980">
        <v>22</v>
      </c>
      <c r="W117" s="1980">
        <v>0</v>
      </c>
      <c r="X117" s="1982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979">
        <v>8</v>
      </c>
      <c r="F118" s="1980" t="s">
        <v>593</v>
      </c>
      <c r="G118" s="1980" t="s">
        <v>770</v>
      </c>
      <c r="H118" s="1988">
        <v>19.03</v>
      </c>
      <c r="I118" s="1980">
        <v>8</v>
      </c>
      <c r="J118" s="1980">
        <v>0</v>
      </c>
      <c r="K118" s="1980">
        <v>0</v>
      </c>
      <c r="L118" s="1980">
        <v>1</v>
      </c>
      <c r="M118" s="1980">
        <v>1</v>
      </c>
      <c r="N118" s="1980">
        <v>0</v>
      </c>
      <c r="O118" s="1980">
        <v>36</v>
      </c>
      <c r="P118" s="1980">
        <v>16</v>
      </c>
      <c r="Q118" s="1980">
        <v>46</v>
      </c>
      <c r="R118" s="1980">
        <v>0</v>
      </c>
      <c r="S118" s="1980">
        <v>0</v>
      </c>
      <c r="T118" s="1980">
        <v>23</v>
      </c>
      <c r="U118" s="1980">
        <v>26</v>
      </c>
      <c r="V118" s="1980">
        <v>30</v>
      </c>
      <c r="W118" s="1980">
        <v>0</v>
      </c>
      <c r="X118" s="1982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979">
        <v>9</v>
      </c>
      <c r="F119" s="1980" t="s">
        <v>1</v>
      </c>
      <c r="G119" s="1980"/>
      <c r="H119" s="1988"/>
      <c r="I119" s="1980">
        <v>0</v>
      </c>
      <c r="J119" s="1980">
        <v>0</v>
      </c>
      <c r="K119" s="1980">
        <v>0</v>
      </c>
      <c r="L119" s="1980">
        <v>0</v>
      </c>
      <c r="M119" s="1980">
        <v>0</v>
      </c>
      <c r="N119" s="1980">
        <v>0</v>
      </c>
      <c r="O119" s="1980">
        <v>0</v>
      </c>
      <c r="P119" s="1980">
        <v>0</v>
      </c>
      <c r="Q119" s="1980">
        <v>0</v>
      </c>
      <c r="R119" s="1980">
        <v>0</v>
      </c>
      <c r="S119" s="1980">
        <v>0</v>
      </c>
      <c r="T119" s="1980">
        <v>0</v>
      </c>
      <c r="U119" s="1980">
        <v>0</v>
      </c>
      <c r="V119" s="1980">
        <v>0</v>
      </c>
      <c r="W119" s="1980">
        <v>0</v>
      </c>
      <c r="X119" s="1982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983">
        <v>10</v>
      </c>
      <c r="F120" s="1984" t="s">
        <v>1</v>
      </c>
      <c r="G120" s="1984"/>
      <c r="H120" s="1989"/>
      <c r="I120" s="1984">
        <v>0</v>
      </c>
      <c r="J120" s="1984">
        <v>0</v>
      </c>
      <c r="K120" s="1984">
        <v>0</v>
      </c>
      <c r="L120" s="1984">
        <v>0</v>
      </c>
      <c r="M120" s="1984">
        <v>0</v>
      </c>
      <c r="N120" s="1984">
        <v>0</v>
      </c>
      <c r="O120" s="1984">
        <v>0</v>
      </c>
      <c r="P120" s="1984">
        <v>0</v>
      </c>
      <c r="Q120" s="1984">
        <v>0</v>
      </c>
      <c r="R120" s="1984">
        <v>0</v>
      </c>
      <c r="S120" s="1984">
        <v>0</v>
      </c>
      <c r="T120" s="1984">
        <v>0</v>
      </c>
      <c r="U120" s="1984">
        <v>0</v>
      </c>
      <c r="V120" s="1984">
        <v>0</v>
      </c>
      <c r="W120" s="1984">
        <v>0</v>
      </c>
      <c r="X120" s="1985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962" t="s">
        <v>749</v>
      </c>
      <c r="F125" s="1963" t="s">
        <v>750</v>
      </c>
      <c r="G125" s="1963" t="s">
        <v>751</v>
      </c>
      <c r="H125" s="1963" t="s">
        <v>752</v>
      </c>
      <c r="I125" s="1963" t="s">
        <v>753</v>
      </c>
      <c r="J125" s="1963" t="s">
        <v>754</v>
      </c>
      <c r="K125" s="1963" t="s">
        <v>755</v>
      </c>
      <c r="L125" s="1963"/>
      <c r="M125" s="1963"/>
      <c r="N125" s="1963"/>
      <c r="O125" s="1963"/>
      <c r="P125" s="1963"/>
      <c r="Q125" s="1963"/>
      <c r="R125" s="1963"/>
      <c r="S125" s="1963"/>
      <c r="T125" s="1963"/>
      <c r="U125" s="1963"/>
      <c r="V125" s="1963"/>
      <c r="W125" s="1963"/>
      <c r="X125" s="1964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972">
        <v>8</v>
      </c>
      <c r="F126" s="1973">
        <v>5</v>
      </c>
      <c r="G126" s="1966">
        <v>9</v>
      </c>
      <c r="H126" s="1966">
        <v>3</v>
      </c>
      <c r="I126" s="1967">
        <v>24</v>
      </c>
      <c r="J126" s="1967">
        <v>11</v>
      </c>
      <c r="K126" s="1966">
        <v>86</v>
      </c>
      <c r="L126" s="1966"/>
      <c r="M126" s="1966"/>
      <c r="N126" s="1966"/>
      <c r="O126" s="1966"/>
      <c r="P126" s="1966"/>
      <c r="Q126" s="1966"/>
      <c r="R126" s="1966"/>
      <c r="S126" s="1966"/>
      <c r="T126" s="1966"/>
      <c r="U126" s="1966"/>
      <c r="V126" s="1966"/>
      <c r="W126" s="1966"/>
      <c r="X126" s="1968"/>
      <c r="AA126" s="256">
        <f>IF(E126=D123,0,1)</f>
        <v>0</v>
      </c>
    </row>
    <row r="127" spans="2:28" x14ac:dyDescent="0.25">
      <c r="E127" s="1965" t="s">
        <v>581</v>
      </c>
      <c r="F127" s="1966" t="s">
        <v>63</v>
      </c>
      <c r="G127" s="1966" t="s">
        <v>756</v>
      </c>
      <c r="H127" s="1966" t="s">
        <v>757</v>
      </c>
      <c r="I127" s="1967" t="s">
        <v>66</v>
      </c>
      <c r="J127" s="1967" t="s">
        <v>67</v>
      </c>
      <c r="K127" s="1966" t="s">
        <v>68</v>
      </c>
      <c r="L127" s="1966" t="s">
        <v>69</v>
      </c>
      <c r="M127" s="1966" t="s">
        <v>22</v>
      </c>
      <c r="N127" s="1966" t="s">
        <v>758</v>
      </c>
      <c r="O127" s="1966" t="s">
        <v>759</v>
      </c>
      <c r="P127" s="1966" t="s">
        <v>760</v>
      </c>
      <c r="Q127" s="1966" t="s">
        <v>761</v>
      </c>
      <c r="R127" s="1966" t="s">
        <v>762</v>
      </c>
      <c r="S127" s="1966" t="s">
        <v>763</v>
      </c>
      <c r="T127" s="1966" t="s">
        <v>764</v>
      </c>
      <c r="U127" s="1966" t="s">
        <v>765</v>
      </c>
      <c r="V127" s="1966" t="s">
        <v>766</v>
      </c>
      <c r="W127" s="1966" t="s">
        <v>767</v>
      </c>
      <c r="X127" s="1968" t="s">
        <v>768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1965">
        <v>1</v>
      </c>
      <c r="F128" s="1966" t="s">
        <v>597</v>
      </c>
      <c r="G128" s="1966" t="s">
        <v>770</v>
      </c>
      <c r="H128" s="1974">
        <v>25.56</v>
      </c>
      <c r="I128" s="1966">
        <v>4</v>
      </c>
      <c r="J128" s="1966">
        <v>3</v>
      </c>
      <c r="K128" s="1966">
        <v>1</v>
      </c>
      <c r="L128" s="1966">
        <v>2</v>
      </c>
      <c r="M128" s="1966">
        <v>1</v>
      </c>
      <c r="N128" s="1966">
        <v>36</v>
      </c>
      <c r="O128" s="1966">
        <v>170</v>
      </c>
      <c r="P128" s="1966">
        <v>8</v>
      </c>
      <c r="Q128" s="1966">
        <v>0</v>
      </c>
      <c r="R128" s="1966">
        <v>80</v>
      </c>
      <c r="S128" s="1966">
        <v>0</v>
      </c>
      <c r="T128" s="1966">
        <v>18</v>
      </c>
      <c r="U128" s="1966">
        <v>25</v>
      </c>
      <c r="V128" s="1966">
        <v>0</v>
      </c>
      <c r="W128" s="1966">
        <v>14</v>
      </c>
      <c r="X128" s="1968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185</v>
      </c>
      <c r="C129" s="256">
        <f t="shared" ref="C129:C135" ca="1" si="45">Y129</f>
        <v>185</v>
      </c>
      <c r="E129" s="1965">
        <v>2</v>
      </c>
      <c r="F129" s="1966" t="s">
        <v>806</v>
      </c>
      <c r="G129" s="1966" t="s">
        <v>769</v>
      </c>
      <c r="H129" s="1974">
        <v>20.77</v>
      </c>
      <c r="I129" s="1966">
        <v>6</v>
      </c>
      <c r="J129" s="1966">
        <v>0</v>
      </c>
      <c r="K129" s="1966">
        <v>0</v>
      </c>
      <c r="L129" s="1966">
        <v>0</v>
      </c>
      <c r="M129" s="1966">
        <v>1</v>
      </c>
      <c r="N129" s="1966">
        <v>0</v>
      </c>
      <c r="O129" s="1966">
        <v>58</v>
      </c>
      <c r="P129" s="1966">
        <v>0</v>
      </c>
      <c r="Q129" s="1966">
        <v>0</v>
      </c>
      <c r="R129" s="1966">
        <v>0</v>
      </c>
      <c r="S129" s="1966">
        <v>0</v>
      </c>
      <c r="T129" s="1966">
        <v>18</v>
      </c>
      <c r="U129" s="1966">
        <v>0</v>
      </c>
      <c r="V129" s="1966">
        <v>0</v>
      </c>
      <c r="W129" s="1966">
        <v>0</v>
      </c>
      <c r="X129" s="1968">
        <v>0</v>
      </c>
      <c r="Y129" s="256">
        <f t="shared" ca="1" si="43"/>
        <v>185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965">
        <v>3</v>
      </c>
      <c r="F130" s="1966" t="s">
        <v>596</v>
      </c>
      <c r="G130" s="1966" t="s">
        <v>770</v>
      </c>
      <c r="H130" s="1974">
        <v>29.67</v>
      </c>
      <c r="I130" s="1966">
        <v>3</v>
      </c>
      <c r="J130" s="1966">
        <v>2</v>
      </c>
      <c r="K130" s="1966">
        <v>2</v>
      </c>
      <c r="L130" s="1966">
        <v>1</v>
      </c>
      <c r="M130" s="1966">
        <v>1</v>
      </c>
      <c r="N130" s="1966">
        <v>0</v>
      </c>
      <c r="O130" s="1966">
        <v>0</v>
      </c>
      <c r="P130" s="1966">
        <v>8</v>
      </c>
      <c r="Q130" s="1966">
        <v>91</v>
      </c>
      <c r="R130" s="1966">
        <v>86</v>
      </c>
      <c r="S130" s="1966">
        <v>0</v>
      </c>
      <c r="T130" s="1966">
        <v>0</v>
      </c>
      <c r="U130" s="1966">
        <v>13</v>
      </c>
      <c r="V130" s="1966">
        <v>18</v>
      </c>
      <c r="W130" s="1966">
        <v>18</v>
      </c>
      <c r="X130" s="1968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965">
        <v>4</v>
      </c>
      <c r="F131" s="1966" t="s">
        <v>725</v>
      </c>
      <c r="G131" s="1966" t="s">
        <v>769</v>
      </c>
      <c r="H131" s="1974">
        <v>24.82</v>
      </c>
      <c r="I131" s="1966">
        <v>7</v>
      </c>
      <c r="J131" s="1966">
        <v>3</v>
      </c>
      <c r="K131" s="1966">
        <v>0</v>
      </c>
      <c r="L131" s="1966">
        <v>1</v>
      </c>
      <c r="M131" s="1966">
        <v>1</v>
      </c>
      <c r="N131" s="1966">
        <v>10</v>
      </c>
      <c r="O131" s="1966">
        <v>32</v>
      </c>
      <c r="P131" s="1966">
        <v>0</v>
      </c>
      <c r="Q131" s="1966">
        <v>0</v>
      </c>
      <c r="R131" s="1966">
        <v>28</v>
      </c>
      <c r="S131" s="1966">
        <v>0</v>
      </c>
      <c r="T131" s="1966">
        <v>18</v>
      </c>
      <c r="U131" s="1966">
        <v>0</v>
      </c>
      <c r="V131" s="1966">
        <v>0</v>
      </c>
      <c r="W131" s="1966">
        <v>24</v>
      </c>
      <c r="X131" s="1968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965">
        <v>5</v>
      </c>
      <c r="F132" s="1966" t="s">
        <v>771</v>
      </c>
      <c r="G132" s="1966" t="s">
        <v>769</v>
      </c>
      <c r="H132" s="1974">
        <v>21.04</v>
      </c>
      <c r="I132" s="1966">
        <v>7</v>
      </c>
      <c r="J132" s="1966">
        <v>2</v>
      </c>
      <c r="K132" s="1966">
        <v>0</v>
      </c>
      <c r="L132" s="1966">
        <v>0</v>
      </c>
      <c r="M132" s="1966">
        <v>1</v>
      </c>
      <c r="N132" s="1966">
        <v>0</v>
      </c>
      <c r="O132" s="1966">
        <v>0</v>
      </c>
      <c r="P132" s="1966">
        <v>4</v>
      </c>
      <c r="Q132" s="1966">
        <v>0</v>
      </c>
      <c r="R132" s="1966">
        <v>60</v>
      </c>
      <c r="S132" s="1966">
        <v>0</v>
      </c>
      <c r="T132" s="1966">
        <v>0</v>
      </c>
      <c r="U132" s="1966">
        <v>23</v>
      </c>
      <c r="V132" s="1966">
        <v>0</v>
      </c>
      <c r="W132" s="1966">
        <v>24</v>
      </c>
      <c r="X132" s="1968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965">
        <v>6</v>
      </c>
      <c r="F133" s="1966" t="s">
        <v>718</v>
      </c>
      <c r="G133" s="1966" t="s">
        <v>770</v>
      </c>
      <c r="H133" s="1974">
        <v>22.1</v>
      </c>
      <c r="I133" s="1966">
        <v>4</v>
      </c>
      <c r="J133" s="1966">
        <v>0</v>
      </c>
      <c r="K133" s="1966">
        <v>1</v>
      </c>
      <c r="L133" s="1966">
        <v>1</v>
      </c>
      <c r="M133" s="1966">
        <v>1</v>
      </c>
      <c r="N133" s="1966">
        <v>0</v>
      </c>
      <c r="O133" s="1966">
        <v>38</v>
      </c>
      <c r="P133" s="1966">
        <v>92</v>
      </c>
      <c r="Q133" s="1966">
        <v>20</v>
      </c>
      <c r="R133" s="1966">
        <v>0</v>
      </c>
      <c r="S133" s="1966">
        <v>0</v>
      </c>
      <c r="T133" s="1966">
        <v>23</v>
      </c>
      <c r="U133" s="1966">
        <v>26</v>
      </c>
      <c r="V133" s="1966">
        <v>19</v>
      </c>
      <c r="W133" s="1966">
        <v>0</v>
      </c>
      <c r="X133" s="1968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965">
        <v>7</v>
      </c>
      <c r="F134" s="1966" t="s">
        <v>599</v>
      </c>
      <c r="G134" s="1966" t="s">
        <v>770</v>
      </c>
      <c r="H134" s="1974">
        <v>26.37</v>
      </c>
      <c r="I134" s="1966">
        <v>5</v>
      </c>
      <c r="J134" s="1966">
        <v>2</v>
      </c>
      <c r="K134" s="1966">
        <v>0</v>
      </c>
      <c r="L134" s="1966">
        <v>2</v>
      </c>
      <c r="M134" s="1966">
        <v>1</v>
      </c>
      <c r="N134" s="1966">
        <v>85</v>
      </c>
      <c r="O134" s="1966">
        <v>80</v>
      </c>
      <c r="P134" s="1966">
        <v>48</v>
      </c>
      <c r="Q134" s="1966">
        <v>52</v>
      </c>
      <c r="R134" s="1966">
        <v>0</v>
      </c>
      <c r="S134" s="1966">
        <v>0</v>
      </c>
      <c r="T134" s="1966">
        <v>18</v>
      </c>
      <c r="U134" s="1966">
        <v>21</v>
      </c>
      <c r="V134" s="1966">
        <v>18</v>
      </c>
      <c r="W134" s="1966">
        <v>0</v>
      </c>
      <c r="X134" s="1968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965">
        <v>8</v>
      </c>
      <c r="F135" s="1966" t="s">
        <v>772</v>
      </c>
      <c r="G135" s="1966" t="s">
        <v>770</v>
      </c>
      <c r="H135" s="1974">
        <v>26.37</v>
      </c>
      <c r="I135" s="1966">
        <v>6</v>
      </c>
      <c r="J135" s="1966">
        <v>1</v>
      </c>
      <c r="K135" s="1966">
        <v>2</v>
      </c>
      <c r="L135" s="1966">
        <v>2</v>
      </c>
      <c r="M135" s="1966">
        <v>1</v>
      </c>
      <c r="N135" s="1966">
        <v>20</v>
      </c>
      <c r="O135" s="1966">
        <v>41</v>
      </c>
      <c r="P135" s="1966">
        <v>41</v>
      </c>
      <c r="Q135" s="1966">
        <v>32</v>
      </c>
      <c r="R135" s="1966">
        <v>0</v>
      </c>
      <c r="S135" s="1966">
        <v>0</v>
      </c>
      <c r="T135" s="1966">
        <v>21</v>
      </c>
      <c r="U135" s="1966">
        <v>11</v>
      </c>
      <c r="V135" s="1966">
        <v>25</v>
      </c>
      <c r="W135" s="1966">
        <v>0</v>
      </c>
      <c r="X135" s="1968">
        <v>0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13</v>
      </c>
      <c r="E136" s="1965">
        <v>9</v>
      </c>
      <c r="F136" s="1966" t="s">
        <v>810</v>
      </c>
      <c r="G136" s="1966"/>
      <c r="H136" s="1974"/>
      <c r="I136" s="1966">
        <v>0</v>
      </c>
      <c r="J136" s="1966">
        <v>0</v>
      </c>
      <c r="K136" s="1966">
        <v>0</v>
      </c>
      <c r="L136" s="1966">
        <v>0</v>
      </c>
      <c r="M136" s="1966">
        <v>0</v>
      </c>
      <c r="N136" s="1966">
        <v>0</v>
      </c>
      <c r="O136" s="1966">
        <v>0</v>
      </c>
      <c r="P136" s="1966">
        <v>0</v>
      </c>
      <c r="Q136" s="1966">
        <v>0</v>
      </c>
      <c r="R136" s="1966">
        <v>0</v>
      </c>
      <c r="S136" s="1966">
        <v>0</v>
      </c>
      <c r="T136" s="1966">
        <v>0</v>
      </c>
      <c r="U136" s="1966">
        <v>0</v>
      </c>
      <c r="V136" s="1966">
        <v>0</v>
      </c>
      <c r="W136" s="1966">
        <v>0</v>
      </c>
      <c r="X136" s="1968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969">
        <v>10</v>
      </c>
      <c r="F137" s="1970" t="s">
        <v>1</v>
      </c>
      <c r="G137" s="1970"/>
      <c r="H137" s="1975"/>
      <c r="I137" s="1970">
        <v>0</v>
      </c>
      <c r="J137" s="1970">
        <v>0</v>
      </c>
      <c r="K137" s="1970">
        <v>0</v>
      </c>
      <c r="L137" s="1970">
        <v>0</v>
      </c>
      <c r="M137" s="1970">
        <v>0</v>
      </c>
      <c r="N137" s="1970">
        <v>0</v>
      </c>
      <c r="O137" s="1970">
        <v>0</v>
      </c>
      <c r="P137" s="1970">
        <v>0</v>
      </c>
      <c r="Q137" s="1970">
        <v>0</v>
      </c>
      <c r="R137" s="1970">
        <v>0</v>
      </c>
      <c r="S137" s="1970">
        <v>0</v>
      </c>
      <c r="T137" s="1970">
        <v>0</v>
      </c>
      <c r="U137" s="1970">
        <v>0</v>
      </c>
      <c r="V137" s="1970">
        <v>0</v>
      </c>
      <c r="W137" s="1970">
        <v>0</v>
      </c>
      <c r="X137" s="1971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2046" t="s">
        <v>749</v>
      </c>
      <c r="F142" s="2047" t="s">
        <v>750</v>
      </c>
      <c r="G142" s="2047" t="s">
        <v>751</v>
      </c>
      <c r="H142" s="2047" t="s">
        <v>752</v>
      </c>
      <c r="I142" s="2047" t="s">
        <v>753</v>
      </c>
      <c r="J142" s="2047" t="s">
        <v>754</v>
      </c>
      <c r="K142" s="2047" t="s">
        <v>755</v>
      </c>
      <c r="L142" s="2047"/>
      <c r="M142" s="2047"/>
      <c r="N142" s="2047"/>
      <c r="O142" s="2047"/>
      <c r="P142" s="2047"/>
      <c r="Q142" s="2047"/>
      <c r="R142" s="2047"/>
      <c r="S142" s="2047"/>
      <c r="T142" s="2047"/>
      <c r="U142" s="2047"/>
      <c r="V142" s="2047"/>
      <c r="W142" s="2047"/>
      <c r="X142" s="204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056">
        <v>9</v>
      </c>
      <c r="F143" s="2057">
        <v>6</v>
      </c>
      <c r="G143" s="2050">
        <v>4</v>
      </c>
      <c r="H143" s="2050">
        <v>8</v>
      </c>
      <c r="I143" s="2051">
        <v>13</v>
      </c>
      <c r="J143" s="2051">
        <v>21</v>
      </c>
      <c r="K143" s="2050">
        <v>72</v>
      </c>
      <c r="L143" s="2050"/>
      <c r="M143" s="2050"/>
      <c r="N143" s="2050"/>
      <c r="O143" s="2050"/>
      <c r="P143" s="2050"/>
      <c r="Q143" s="2050"/>
      <c r="R143" s="2050"/>
      <c r="S143" s="2050"/>
      <c r="T143" s="2050"/>
      <c r="U143" s="2050"/>
      <c r="V143" s="2050"/>
      <c r="W143" s="2050"/>
      <c r="X143" s="2052"/>
      <c r="AA143" s="256">
        <f>IF(E143=D140,0,1)</f>
        <v>0</v>
      </c>
    </row>
    <row r="144" spans="2:28" x14ac:dyDescent="0.25">
      <c r="E144" s="2049" t="s">
        <v>581</v>
      </c>
      <c r="F144" s="2050" t="s">
        <v>63</v>
      </c>
      <c r="G144" s="2050" t="s">
        <v>756</v>
      </c>
      <c r="H144" s="2050" t="s">
        <v>757</v>
      </c>
      <c r="I144" s="2051" t="s">
        <v>66</v>
      </c>
      <c r="J144" s="2051" t="s">
        <v>67</v>
      </c>
      <c r="K144" s="2050" t="s">
        <v>68</v>
      </c>
      <c r="L144" s="2050" t="s">
        <v>69</v>
      </c>
      <c r="M144" s="2050" t="s">
        <v>22</v>
      </c>
      <c r="N144" s="2050" t="s">
        <v>758</v>
      </c>
      <c r="O144" s="2050" t="s">
        <v>759</v>
      </c>
      <c r="P144" s="2050" t="s">
        <v>760</v>
      </c>
      <c r="Q144" s="2050" t="s">
        <v>761</v>
      </c>
      <c r="R144" s="2050" t="s">
        <v>762</v>
      </c>
      <c r="S144" s="2050" t="s">
        <v>763</v>
      </c>
      <c r="T144" s="2050" t="s">
        <v>764</v>
      </c>
      <c r="U144" s="2050" t="s">
        <v>765</v>
      </c>
      <c r="V144" s="2050" t="s">
        <v>766</v>
      </c>
      <c r="W144" s="2050" t="s">
        <v>767</v>
      </c>
      <c r="X144" s="2052" t="s">
        <v>768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2049">
        <v>1</v>
      </c>
      <c r="F145" s="2050" t="s">
        <v>582</v>
      </c>
      <c r="G145" s="2050" t="s">
        <v>770</v>
      </c>
      <c r="H145" s="2058">
        <v>22.74</v>
      </c>
      <c r="I145" s="2050">
        <v>6</v>
      </c>
      <c r="J145" s="2050">
        <v>3</v>
      </c>
      <c r="K145" s="2050">
        <v>0</v>
      </c>
      <c r="L145" s="2050">
        <v>1</v>
      </c>
      <c r="M145" s="2050">
        <v>1</v>
      </c>
      <c r="N145" s="2050">
        <v>0</v>
      </c>
      <c r="O145" s="2050">
        <v>0</v>
      </c>
      <c r="P145" s="2050">
        <v>86</v>
      </c>
      <c r="Q145" s="2050">
        <v>8</v>
      </c>
      <c r="R145" s="2050">
        <v>72</v>
      </c>
      <c r="S145" s="2050">
        <v>0</v>
      </c>
      <c r="T145" s="2050">
        <v>0</v>
      </c>
      <c r="U145" s="2050">
        <v>18</v>
      </c>
      <c r="V145" s="2050">
        <v>26</v>
      </c>
      <c r="W145" s="2050">
        <v>21</v>
      </c>
      <c r="X145" s="2052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2049">
        <v>2</v>
      </c>
      <c r="F146" s="2050" t="s">
        <v>604</v>
      </c>
      <c r="G146" s="2050" t="s">
        <v>769</v>
      </c>
      <c r="H146" s="2058">
        <v>23.65</v>
      </c>
      <c r="I146" s="2050">
        <v>3</v>
      </c>
      <c r="J146" s="2050">
        <v>3</v>
      </c>
      <c r="K146" s="2050">
        <v>0</v>
      </c>
      <c r="L146" s="2050">
        <v>0</v>
      </c>
      <c r="M146" s="2050">
        <v>1</v>
      </c>
      <c r="N146" s="2050">
        <v>0</v>
      </c>
      <c r="O146" s="2050">
        <v>0</v>
      </c>
      <c r="P146" s="2050">
        <v>0</v>
      </c>
      <c r="Q146" s="2050">
        <v>32</v>
      </c>
      <c r="R146" s="2050">
        <v>75</v>
      </c>
      <c r="S146" s="2050">
        <v>0</v>
      </c>
      <c r="T146" s="2050">
        <v>0</v>
      </c>
      <c r="U146" s="2050">
        <v>0</v>
      </c>
      <c r="V146" s="2050">
        <v>17</v>
      </c>
      <c r="W146" s="2050">
        <v>20</v>
      </c>
      <c r="X146" s="2052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211</v>
      </c>
      <c r="C147" s="256">
        <f t="shared" ca="1" si="51"/>
        <v>211</v>
      </c>
      <c r="E147" s="2049">
        <v>3</v>
      </c>
      <c r="F147" s="2050" t="s">
        <v>786</v>
      </c>
      <c r="G147" s="2050" t="s">
        <v>769</v>
      </c>
      <c r="H147" s="2058">
        <v>24.63</v>
      </c>
      <c r="I147" s="2050">
        <v>5</v>
      </c>
      <c r="J147" s="2050">
        <v>1</v>
      </c>
      <c r="K147" s="2050">
        <v>0</v>
      </c>
      <c r="L147" s="2050">
        <v>0</v>
      </c>
      <c r="M147" s="2050">
        <v>1</v>
      </c>
      <c r="N147" s="2050">
        <v>0</v>
      </c>
      <c r="O147" s="2050">
        <v>0</v>
      </c>
      <c r="P147" s="2050">
        <v>0</v>
      </c>
      <c r="Q147" s="2050">
        <v>0</v>
      </c>
      <c r="R147" s="2050">
        <v>0</v>
      </c>
      <c r="S147" s="2050">
        <v>0</v>
      </c>
      <c r="T147" s="2050">
        <v>0</v>
      </c>
      <c r="U147" s="2050">
        <v>0</v>
      </c>
      <c r="V147" s="2050">
        <v>0</v>
      </c>
      <c r="W147" s="2050">
        <v>0</v>
      </c>
      <c r="X147" s="2052">
        <v>0</v>
      </c>
      <c r="Y147" s="256">
        <f t="shared" ca="1" si="49"/>
        <v>211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049">
        <v>4</v>
      </c>
      <c r="F148" s="2050" t="s">
        <v>606</v>
      </c>
      <c r="G148" s="2050" t="s">
        <v>769</v>
      </c>
      <c r="H148" s="2058">
        <v>24.98</v>
      </c>
      <c r="I148" s="2050">
        <v>1</v>
      </c>
      <c r="J148" s="2050">
        <v>3</v>
      </c>
      <c r="K148" s="2050">
        <v>0</v>
      </c>
      <c r="L148" s="2050">
        <v>0</v>
      </c>
      <c r="M148" s="2050">
        <v>0</v>
      </c>
      <c r="N148" s="2050">
        <v>0</v>
      </c>
      <c r="O148" s="2050">
        <v>0</v>
      </c>
      <c r="P148" s="2050">
        <v>0</v>
      </c>
      <c r="Q148" s="2050">
        <v>0</v>
      </c>
      <c r="R148" s="2050">
        <v>0</v>
      </c>
      <c r="S148" s="2050">
        <v>0</v>
      </c>
      <c r="T148" s="2050">
        <v>0</v>
      </c>
      <c r="U148" s="2050">
        <v>0</v>
      </c>
      <c r="V148" s="2050">
        <v>0</v>
      </c>
      <c r="W148" s="2050">
        <v>0</v>
      </c>
      <c r="X148" s="2052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2049">
        <v>5</v>
      </c>
      <c r="F149" s="2050" t="s">
        <v>632</v>
      </c>
      <c r="G149" s="2050" t="s">
        <v>770</v>
      </c>
      <c r="H149" s="2058">
        <v>31.31</v>
      </c>
      <c r="I149" s="2050">
        <v>7</v>
      </c>
      <c r="J149" s="2050">
        <v>3</v>
      </c>
      <c r="K149" s="2050">
        <v>1</v>
      </c>
      <c r="L149" s="2050">
        <v>1</v>
      </c>
      <c r="M149" s="2050">
        <v>1</v>
      </c>
      <c r="N149" s="2050">
        <v>0</v>
      </c>
      <c r="O149" s="2050">
        <v>50</v>
      </c>
      <c r="P149" s="2050">
        <v>36</v>
      </c>
      <c r="Q149" s="2050">
        <v>101</v>
      </c>
      <c r="R149" s="2050">
        <v>0</v>
      </c>
      <c r="S149" s="2050">
        <v>0</v>
      </c>
      <c r="T149" s="2050">
        <v>17</v>
      </c>
      <c r="U149" s="2050">
        <v>16</v>
      </c>
      <c r="V149" s="2050">
        <v>15</v>
      </c>
      <c r="W149" s="2050">
        <v>0</v>
      </c>
      <c r="X149" s="2052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2049">
        <v>6</v>
      </c>
      <c r="F150" s="2050" t="s">
        <v>603</v>
      </c>
      <c r="G150" s="2050" t="s">
        <v>769</v>
      </c>
      <c r="H150" s="2058">
        <v>21.22</v>
      </c>
      <c r="I150" s="2050">
        <v>4</v>
      </c>
      <c r="J150" s="2050">
        <v>0</v>
      </c>
      <c r="K150" s="2050">
        <v>0</v>
      </c>
      <c r="L150" s="2050">
        <v>0</v>
      </c>
      <c r="M150" s="2050">
        <v>1</v>
      </c>
      <c r="N150" s="2050">
        <v>0</v>
      </c>
      <c r="O150" s="2050">
        <v>0</v>
      </c>
      <c r="P150" s="2050">
        <v>0</v>
      </c>
      <c r="Q150" s="2050">
        <v>0</v>
      </c>
      <c r="R150" s="2050">
        <v>0</v>
      </c>
      <c r="S150" s="2050">
        <v>0</v>
      </c>
      <c r="T150" s="2050">
        <v>0</v>
      </c>
      <c r="U150" s="2050">
        <v>0</v>
      </c>
      <c r="V150" s="2050">
        <v>0</v>
      </c>
      <c r="W150" s="2050">
        <v>0</v>
      </c>
      <c r="X150" s="2052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2049">
        <v>7</v>
      </c>
      <c r="F151" s="2050" t="s">
        <v>601</v>
      </c>
      <c r="G151" s="2050" t="s">
        <v>769</v>
      </c>
      <c r="H151" s="2058">
        <v>22.84</v>
      </c>
      <c r="I151" s="2050">
        <v>3</v>
      </c>
      <c r="J151" s="2050">
        <v>1</v>
      </c>
      <c r="K151" s="2050">
        <v>0</v>
      </c>
      <c r="L151" s="2050">
        <v>0</v>
      </c>
      <c r="M151" s="2050">
        <v>1</v>
      </c>
      <c r="N151" s="2050">
        <v>0</v>
      </c>
      <c r="O151" s="2050">
        <v>0</v>
      </c>
      <c r="P151" s="2050">
        <v>32</v>
      </c>
      <c r="Q151" s="2050">
        <v>0</v>
      </c>
      <c r="R151" s="2050">
        <v>0</v>
      </c>
      <c r="S151" s="2050">
        <v>0</v>
      </c>
      <c r="T151" s="2050">
        <v>0</v>
      </c>
      <c r="U151" s="2050">
        <v>21</v>
      </c>
      <c r="V151" s="2050">
        <v>0</v>
      </c>
      <c r="W151" s="2050">
        <v>0</v>
      </c>
      <c r="X151" s="2052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2049">
        <v>8</v>
      </c>
      <c r="F152" s="2050" t="s">
        <v>605</v>
      </c>
      <c r="G152" s="2050" t="s">
        <v>769</v>
      </c>
      <c r="H152" s="2058">
        <v>22.81</v>
      </c>
      <c r="I152" s="2050">
        <v>6</v>
      </c>
      <c r="J152" s="2050">
        <v>1</v>
      </c>
      <c r="K152" s="2050">
        <v>1</v>
      </c>
      <c r="L152" s="2050">
        <v>1</v>
      </c>
      <c r="M152" s="2050">
        <v>1</v>
      </c>
      <c r="N152" s="2050">
        <v>121</v>
      </c>
      <c r="O152" s="2050">
        <v>32</v>
      </c>
      <c r="P152" s="2050">
        <v>0</v>
      </c>
      <c r="Q152" s="2050">
        <v>0</v>
      </c>
      <c r="R152" s="2050">
        <v>53</v>
      </c>
      <c r="S152" s="2050">
        <v>0</v>
      </c>
      <c r="T152" s="2050">
        <v>17</v>
      </c>
      <c r="U152" s="2050">
        <v>0</v>
      </c>
      <c r="V152" s="2050">
        <v>0</v>
      </c>
      <c r="W152" s="2050">
        <v>21</v>
      </c>
      <c r="X152" s="2052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214</v>
      </c>
      <c r="E153" s="2049">
        <v>9</v>
      </c>
      <c r="F153" s="2050" t="s">
        <v>787</v>
      </c>
      <c r="G153" s="2050"/>
      <c r="H153" s="2058"/>
      <c r="I153" s="2050">
        <v>1</v>
      </c>
      <c r="J153" s="2050">
        <v>0</v>
      </c>
      <c r="K153" s="2050">
        <v>0</v>
      </c>
      <c r="L153" s="2050">
        <v>1</v>
      </c>
      <c r="M153" s="2050">
        <v>1</v>
      </c>
      <c r="N153" s="2050">
        <v>56</v>
      </c>
      <c r="O153" s="2050">
        <v>0</v>
      </c>
      <c r="P153" s="2050">
        <v>0</v>
      </c>
      <c r="Q153" s="2050">
        <v>0</v>
      </c>
      <c r="R153" s="2050">
        <v>0</v>
      </c>
      <c r="S153" s="2050">
        <v>0</v>
      </c>
      <c r="T153" s="2050">
        <v>0</v>
      </c>
      <c r="U153" s="2050">
        <v>0</v>
      </c>
      <c r="V153" s="2050">
        <v>0</v>
      </c>
      <c r="W153" s="2050">
        <v>0</v>
      </c>
      <c r="X153" s="2052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053">
        <v>10</v>
      </c>
      <c r="F154" s="2054" t="s">
        <v>1</v>
      </c>
      <c r="G154" s="2054"/>
      <c r="H154" s="2059"/>
      <c r="I154" s="2054">
        <v>0</v>
      </c>
      <c r="J154" s="2054">
        <v>0</v>
      </c>
      <c r="K154" s="2054">
        <v>0</v>
      </c>
      <c r="L154" s="2054">
        <v>0</v>
      </c>
      <c r="M154" s="2054">
        <v>0</v>
      </c>
      <c r="N154" s="2054">
        <v>0</v>
      </c>
      <c r="O154" s="2054">
        <v>0</v>
      </c>
      <c r="P154" s="2054">
        <v>0</v>
      </c>
      <c r="Q154" s="2054">
        <v>0</v>
      </c>
      <c r="R154" s="2054">
        <v>0</v>
      </c>
      <c r="S154" s="2054">
        <v>0</v>
      </c>
      <c r="T154" s="2054">
        <v>0</v>
      </c>
      <c r="U154" s="2054">
        <v>0</v>
      </c>
      <c r="V154" s="2054">
        <v>0</v>
      </c>
      <c r="W154" s="2054">
        <v>0</v>
      </c>
      <c r="X154" s="205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2004" t="s">
        <v>749</v>
      </c>
      <c r="F159" s="2005" t="s">
        <v>750</v>
      </c>
      <c r="G159" s="2005" t="s">
        <v>751</v>
      </c>
      <c r="H159" s="2005" t="s">
        <v>752</v>
      </c>
      <c r="I159" s="2005" t="s">
        <v>753</v>
      </c>
      <c r="J159" s="2005" t="s">
        <v>754</v>
      </c>
      <c r="K159" s="2005" t="s">
        <v>755</v>
      </c>
      <c r="L159" s="2005"/>
      <c r="M159" s="2005"/>
      <c r="N159" s="2005"/>
      <c r="O159" s="2005"/>
      <c r="P159" s="2005"/>
      <c r="Q159" s="2005"/>
      <c r="R159" s="2005"/>
      <c r="S159" s="2005"/>
      <c r="T159" s="2005"/>
      <c r="U159" s="2005"/>
      <c r="V159" s="2005"/>
      <c r="W159" s="2005"/>
      <c r="X159" s="200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2014">
        <v>10</v>
      </c>
      <c r="F160" s="2015">
        <v>1</v>
      </c>
      <c r="G160" s="2008">
        <v>7</v>
      </c>
      <c r="H160" s="2008">
        <v>5</v>
      </c>
      <c r="I160" s="2009">
        <v>19</v>
      </c>
      <c r="J160" s="2009">
        <v>16</v>
      </c>
      <c r="K160" s="2008">
        <v>86</v>
      </c>
      <c r="L160" s="2008"/>
      <c r="M160" s="2008"/>
      <c r="N160" s="2008"/>
      <c r="O160" s="2008"/>
      <c r="P160" s="2008"/>
      <c r="Q160" s="2008"/>
      <c r="R160" s="2008"/>
      <c r="S160" s="2008"/>
      <c r="T160" s="2008"/>
      <c r="U160" s="2008"/>
      <c r="V160" s="2008"/>
      <c r="W160" s="2008"/>
      <c r="X160" s="2010"/>
      <c r="AA160" s="256">
        <f>IF(E160=D157,0,1)</f>
        <v>0</v>
      </c>
    </row>
    <row r="161" spans="2:28" x14ac:dyDescent="0.25">
      <c r="E161" s="2007" t="s">
        <v>581</v>
      </c>
      <c r="F161" s="2008" t="s">
        <v>63</v>
      </c>
      <c r="G161" s="2008" t="s">
        <v>756</v>
      </c>
      <c r="H161" s="2008" t="s">
        <v>757</v>
      </c>
      <c r="I161" s="2009" t="s">
        <v>66</v>
      </c>
      <c r="J161" s="2009" t="s">
        <v>67</v>
      </c>
      <c r="K161" s="2008" t="s">
        <v>68</v>
      </c>
      <c r="L161" s="2008" t="s">
        <v>69</v>
      </c>
      <c r="M161" s="2008" t="s">
        <v>22</v>
      </c>
      <c r="N161" s="2008" t="s">
        <v>758</v>
      </c>
      <c r="O161" s="2008" t="s">
        <v>759</v>
      </c>
      <c r="P161" s="2008" t="s">
        <v>760</v>
      </c>
      <c r="Q161" s="2008" t="s">
        <v>761</v>
      </c>
      <c r="R161" s="2008" t="s">
        <v>762</v>
      </c>
      <c r="S161" s="2008" t="s">
        <v>763</v>
      </c>
      <c r="T161" s="2008" t="s">
        <v>764</v>
      </c>
      <c r="U161" s="2008" t="s">
        <v>765</v>
      </c>
      <c r="V161" s="2008" t="s">
        <v>766</v>
      </c>
      <c r="W161" s="2008" t="s">
        <v>767</v>
      </c>
      <c r="X161" s="2010" t="s">
        <v>768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2007">
        <v>1</v>
      </c>
      <c r="F162" s="2008" t="s">
        <v>628</v>
      </c>
      <c r="G162" s="2008" t="s">
        <v>769</v>
      </c>
      <c r="H162" s="2016">
        <v>24.27</v>
      </c>
      <c r="I162" s="2008">
        <v>2</v>
      </c>
      <c r="J162" s="2008">
        <v>1</v>
      </c>
      <c r="K162" s="2008">
        <v>0</v>
      </c>
      <c r="L162" s="2008">
        <v>0</v>
      </c>
      <c r="M162" s="2008">
        <v>1</v>
      </c>
      <c r="N162" s="2008">
        <v>0</v>
      </c>
      <c r="O162" s="2008">
        <v>0</v>
      </c>
      <c r="P162" s="2008">
        <v>0</v>
      </c>
      <c r="Q162" s="2008">
        <v>0</v>
      </c>
      <c r="R162" s="2008">
        <v>0</v>
      </c>
      <c r="S162" s="2008">
        <v>0</v>
      </c>
      <c r="T162" s="2008">
        <v>0</v>
      </c>
      <c r="U162" s="2008">
        <v>0</v>
      </c>
      <c r="V162" s="2008">
        <v>0</v>
      </c>
      <c r="W162" s="2008">
        <v>0</v>
      </c>
      <c r="X162" s="2010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2007">
        <v>2</v>
      </c>
      <c r="F163" s="2008" t="s">
        <v>640</v>
      </c>
      <c r="G163" s="2008" t="s">
        <v>769</v>
      </c>
      <c r="H163" s="2016">
        <v>24.61</v>
      </c>
      <c r="I163" s="2008">
        <v>6</v>
      </c>
      <c r="J163" s="2008">
        <v>2</v>
      </c>
      <c r="K163" s="2008">
        <v>0</v>
      </c>
      <c r="L163" s="2008">
        <v>0</v>
      </c>
      <c r="M163" s="2008">
        <v>1</v>
      </c>
      <c r="N163" s="2008">
        <v>0</v>
      </c>
      <c r="O163" s="2008">
        <v>0</v>
      </c>
      <c r="P163" s="2008">
        <v>0</v>
      </c>
      <c r="Q163" s="2008">
        <v>0</v>
      </c>
      <c r="R163" s="2008">
        <v>0</v>
      </c>
      <c r="S163" s="2008">
        <v>0</v>
      </c>
      <c r="T163" s="2008">
        <v>0</v>
      </c>
      <c r="U163" s="2008">
        <v>0</v>
      </c>
      <c r="V163" s="2008">
        <v>0</v>
      </c>
      <c r="W163" s="2008">
        <v>0</v>
      </c>
      <c r="X163" s="2010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2007">
        <v>3</v>
      </c>
      <c r="F164" s="2008" t="s">
        <v>613</v>
      </c>
      <c r="G164" s="2008" t="s">
        <v>770</v>
      </c>
      <c r="H164" s="2016">
        <v>27.06</v>
      </c>
      <c r="I164" s="2008">
        <v>3</v>
      </c>
      <c r="J164" s="2008">
        <v>2</v>
      </c>
      <c r="K164" s="2008">
        <v>2</v>
      </c>
      <c r="L164" s="2008">
        <v>1</v>
      </c>
      <c r="M164" s="2008">
        <v>1</v>
      </c>
      <c r="N164" s="2008">
        <v>0</v>
      </c>
      <c r="O164" s="2008">
        <v>40</v>
      </c>
      <c r="P164" s="2008">
        <v>0</v>
      </c>
      <c r="Q164" s="2008">
        <v>35</v>
      </c>
      <c r="R164" s="2008">
        <v>16</v>
      </c>
      <c r="S164" s="2008">
        <v>0</v>
      </c>
      <c r="T164" s="2008">
        <v>19</v>
      </c>
      <c r="U164" s="2008">
        <v>0</v>
      </c>
      <c r="V164" s="2008">
        <v>18</v>
      </c>
      <c r="W164" s="2008">
        <v>17</v>
      </c>
      <c r="X164" s="2010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2007">
        <v>4</v>
      </c>
      <c r="F165" s="2008" t="s">
        <v>614</v>
      </c>
      <c r="G165" s="2008" t="s">
        <v>770</v>
      </c>
      <c r="H165" s="2016">
        <v>25.84</v>
      </c>
      <c r="I165" s="2008">
        <v>5</v>
      </c>
      <c r="J165" s="2008">
        <v>2</v>
      </c>
      <c r="K165" s="2008">
        <v>0</v>
      </c>
      <c r="L165" s="2008">
        <v>1</v>
      </c>
      <c r="M165" s="2008">
        <v>1</v>
      </c>
      <c r="N165" s="2008">
        <v>0</v>
      </c>
      <c r="O165" s="2008">
        <v>0</v>
      </c>
      <c r="P165" s="2008">
        <v>50</v>
      </c>
      <c r="Q165" s="2008">
        <v>36</v>
      </c>
      <c r="R165" s="2008">
        <v>8</v>
      </c>
      <c r="S165" s="2008">
        <v>0</v>
      </c>
      <c r="T165" s="2008">
        <v>0</v>
      </c>
      <c r="U165" s="2008">
        <v>18</v>
      </c>
      <c r="V165" s="2008">
        <v>21</v>
      </c>
      <c r="W165" s="2008">
        <v>22</v>
      </c>
      <c r="X165" s="2010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2007">
        <v>5</v>
      </c>
      <c r="F166" s="2008" t="s">
        <v>774</v>
      </c>
      <c r="G166" s="2008" t="s">
        <v>770</v>
      </c>
      <c r="H166" s="2016">
        <v>31.71</v>
      </c>
      <c r="I166" s="2008">
        <v>6</v>
      </c>
      <c r="J166" s="2008">
        <v>4</v>
      </c>
      <c r="K166" s="2008">
        <v>1</v>
      </c>
      <c r="L166" s="2008">
        <v>2</v>
      </c>
      <c r="M166" s="2008">
        <v>1</v>
      </c>
      <c r="N166" s="2008">
        <v>24</v>
      </c>
      <c r="O166" s="2008">
        <v>96</v>
      </c>
      <c r="P166" s="2008">
        <v>64</v>
      </c>
      <c r="Q166" s="2008">
        <v>0</v>
      </c>
      <c r="R166" s="2008">
        <v>40</v>
      </c>
      <c r="S166" s="2008">
        <v>0</v>
      </c>
      <c r="T166" s="2008">
        <v>14</v>
      </c>
      <c r="U166" s="2008">
        <v>15</v>
      </c>
      <c r="V166" s="2008">
        <v>0</v>
      </c>
      <c r="W166" s="2008">
        <v>16</v>
      </c>
      <c r="X166" s="2010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2007">
        <v>6</v>
      </c>
      <c r="F167" s="2008" t="s">
        <v>615</v>
      </c>
      <c r="G167" s="2008" t="s">
        <v>770</v>
      </c>
      <c r="H167" s="2016">
        <v>28.36</v>
      </c>
      <c r="I167" s="2008">
        <v>7</v>
      </c>
      <c r="J167" s="2008">
        <v>1</v>
      </c>
      <c r="K167" s="2008">
        <v>1</v>
      </c>
      <c r="L167" s="2008">
        <v>1</v>
      </c>
      <c r="M167" s="2008">
        <v>1</v>
      </c>
      <c r="N167" s="2008">
        <v>0</v>
      </c>
      <c r="O167" s="2008">
        <v>16</v>
      </c>
      <c r="P167" s="2008">
        <v>20</v>
      </c>
      <c r="Q167" s="2008">
        <v>48</v>
      </c>
      <c r="R167" s="2008">
        <v>0</v>
      </c>
      <c r="S167" s="2008">
        <v>0</v>
      </c>
      <c r="T167" s="2008">
        <v>19</v>
      </c>
      <c r="U167" s="2008">
        <v>17</v>
      </c>
      <c r="V167" s="2008">
        <v>17</v>
      </c>
      <c r="W167" s="2008">
        <v>0</v>
      </c>
      <c r="X167" s="2010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2007">
        <v>7</v>
      </c>
      <c r="F168" s="2008" t="s">
        <v>712</v>
      </c>
      <c r="G168" s="2008" t="s">
        <v>770</v>
      </c>
      <c r="H168" s="2016">
        <v>25.64</v>
      </c>
      <c r="I168" s="2008">
        <v>3</v>
      </c>
      <c r="J168" s="2008">
        <v>4</v>
      </c>
      <c r="K168" s="2008">
        <v>0</v>
      </c>
      <c r="L168" s="2008">
        <v>1</v>
      </c>
      <c r="M168" s="2008">
        <v>1</v>
      </c>
      <c r="N168" s="2008">
        <v>0</v>
      </c>
      <c r="O168" s="2008">
        <v>0</v>
      </c>
      <c r="P168" s="2008">
        <v>72</v>
      </c>
      <c r="Q168" s="2008">
        <v>0</v>
      </c>
      <c r="R168" s="2008">
        <v>82</v>
      </c>
      <c r="S168" s="2008">
        <v>2</v>
      </c>
      <c r="T168" s="2008">
        <v>0</v>
      </c>
      <c r="U168" s="2008">
        <v>14</v>
      </c>
      <c r="V168" s="2008">
        <v>0</v>
      </c>
      <c r="W168" s="2008">
        <v>17</v>
      </c>
      <c r="X168" s="2010">
        <v>22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2007">
        <v>8</v>
      </c>
      <c r="F169" s="2008" t="s">
        <v>818</v>
      </c>
      <c r="G169" s="2008" t="s">
        <v>769</v>
      </c>
      <c r="H169" s="2016">
        <v>20.09</v>
      </c>
      <c r="I169" s="2008">
        <v>3</v>
      </c>
      <c r="J169" s="2008">
        <v>2</v>
      </c>
      <c r="K169" s="2008">
        <v>1</v>
      </c>
      <c r="L169" s="2008">
        <v>1</v>
      </c>
      <c r="M169" s="2008">
        <v>1</v>
      </c>
      <c r="N169" s="2008">
        <v>25</v>
      </c>
      <c r="O169" s="2008">
        <v>32</v>
      </c>
      <c r="P169" s="2008">
        <v>32</v>
      </c>
      <c r="Q169" s="2008">
        <v>0</v>
      </c>
      <c r="R169" s="2008">
        <v>0</v>
      </c>
      <c r="S169" s="2008">
        <v>0</v>
      </c>
      <c r="T169" s="2008">
        <v>22</v>
      </c>
      <c r="U169" s="2008">
        <v>21</v>
      </c>
      <c r="V169" s="2008">
        <v>0</v>
      </c>
      <c r="W169" s="2008">
        <v>0</v>
      </c>
      <c r="X169" s="2010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2007">
        <v>9</v>
      </c>
      <c r="F170" s="2008" t="s">
        <v>1</v>
      </c>
      <c r="G170" s="2008"/>
      <c r="H170" s="2016"/>
      <c r="I170" s="2008">
        <v>0</v>
      </c>
      <c r="J170" s="2008">
        <v>0</v>
      </c>
      <c r="K170" s="2008">
        <v>0</v>
      </c>
      <c r="L170" s="2008">
        <v>0</v>
      </c>
      <c r="M170" s="2008">
        <v>0</v>
      </c>
      <c r="N170" s="2008">
        <v>0</v>
      </c>
      <c r="O170" s="2008">
        <v>0</v>
      </c>
      <c r="P170" s="2008">
        <v>0</v>
      </c>
      <c r="Q170" s="2008">
        <v>0</v>
      </c>
      <c r="R170" s="2008">
        <v>0</v>
      </c>
      <c r="S170" s="2008">
        <v>0</v>
      </c>
      <c r="T170" s="2008">
        <v>0</v>
      </c>
      <c r="U170" s="2008">
        <v>0</v>
      </c>
      <c r="V170" s="2008">
        <v>0</v>
      </c>
      <c r="W170" s="2008">
        <v>0</v>
      </c>
      <c r="X170" s="2010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2011">
        <v>10</v>
      </c>
      <c r="F171" s="2012" t="s">
        <v>1</v>
      </c>
      <c r="G171" s="2012"/>
      <c r="H171" s="2017"/>
      <c r="I171" s="2012">
        <v>0</v>
      </c>
      <c r="J171" s="2012">
        <v>0</v>
      </c>
      <c r="K171" s="2012">
        <v>0</v>
      </c>
      <c r="L171" s="2012">
        <v>0</v>
      </c>
      <c r="M171" s="2012">
        <v>0</v>
      </c>
      <c r="N171" s="2012">
        <v>0</v>
      </c>
      <c r="O171" s="2012">
        <v>0</v>
      </c>
      <c r="P171" s="2012">
        <v>0</v>
      </c>
      <c r="Q171" s="2012">
        <v>0</v>
      </c>
      <c r="R171" s="2012">
        <v>0</v>
      </c>
      <c r="S171" s="2012">
        <v>0</v>
      </c>
      <c r="T171" s="2012">
        <v>0</v>
      </c>
      <c r="U171" s="2012">
        <v>0</v>
      </c>
      <c r="V171" s="2012">
        <v>0</v>
      </c>
      <c r="W171" s="2012">
        <v>0</v>
      </c>
      <c r="X171" s="2013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8" priority="53" stopIfTrue="1">
      <formula>IF(AA162=1,TRUE,FALSE)</formula>
    </cfRule>
    <cfRule type="expression" dxfId="3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6" priority="50" stopIfTrue="1">
      <formula>IF(AA213=1,TRUE,FALSE)</formula>
    </cfRule>
    <cfRule type="expression" dxfId="3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4" priority="47" stopIfTrue="1">
      <formula>IF(AA230=1,TRUE,FALSE)</formula>
    </cfRule>
    <cfRule type="expression" dxfId="3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31" priority="43" stopIfTrue="1">
      <formula>IF(AA196=1,TRUE,FALSE)</formula>
    </cfRule>
    <cfRule type="expression" dxfId="330" priority="44" stopIfTrue="1">
      <formula>IF(AA196=0,TRUE,FALSE)</formula>
    </cfRule>
  </conditionalFormatting>
  <conditionalFormatting sqref="N193:S205">
    <cfRule type="cellIs" dxfId="3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8" priority="39" stopIfTrue="1">
      <formula>IF(AA9=1,TRUE,FALSE)</formula>
    </cfRule>
    <cfRule type="expression" dxfId="327" priority="40" stopIfTrue="1">
      <formula>IF(AA9=0,TRUE,FALSE)</formula>
    </cfRule>
  </conditionalFormatting>
  <conditionalFormatting sqref="N6:S18">
    <cfRule type="cellIs" dxfId="3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5" priority="35" stopIfTrue="1">
      <formula>IF(AA26=1,TRUE,FALSE)</formula>
    </cfRule>
    <cfRule type="expression" dxfId="324" priority="36" stopIfTrue="1">
      <formula>IF(AA26=0,TRUE,FALSE)</formula>
    </cfRule>
  </conditionalFormatting>
  <conditionalFormatting sqref="N23:S35">
    <cfRule type="cellIs" dxfId="3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2" priority="31" stopIfTrue="1">
      <formula>IF(AA43=1,TRUE,FALSE)</formula>
    </cfRule>
    <cfRule type="expression" dxfId="321" priority="32" stopIfTrue="1">
      <formula>IF(AA43=0,TRUE,FALSE)</formula>
    </cfRule>
  </conditionalFormatting>
  <conditionalFormatting sqref="N40:S52">
    <cfRule type="cellIs" dxfId="3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9" priority="27" stopIfTrue="1">
      <formula>IF(AA60=1,TRUE,FALSE)</formula>
    </cfRule>
    <cfRule type="expression" dxfId="318" priority="28" stopIfTrue="1">
      <formula>IF(AA60=0,TRUE,FALSE)</formula>
    </cfRule>
  </conditionalFormatting>
  <conditionalFormatting sqref="N57:S69">
    <cfRule type="cellIs" dxfId="3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6" priority="23" stopIfTrue="1">
      <formula>IF(AA77=1,TRUE,FALSE)</formula>
    </cfRule>
    <cfRule type="expression" dxfId="315" priority="24" stopIfTrue="1">
      <formula>IF(AA77=0,TRUE,FALSE)</formula>
    </cfRule>
  </conditionalFormatting>
  <conditionalFormatting sqref="N74:S86">
    <cfRule type="cellIs" dxfId="3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N91:S103">
    <cfRule type="cellIs" dxfId="3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10" priority="15" stopIfTrue="1">
      <formula>IF(AA111=1,TRUE,FALSE)</formula>
    </cfRule>
    <cfRule type="expression" dxfId="309" priority="16" stopIfTrue="1">
      <formula>IF(AA111=0,TRUE,FALSE)</formula>
    </cfRule>
  </conditionalFormatting>
  <conditionalFormatting sqref="N108:S120">
    <cfRule type="cellIs" dxfId="3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7" priority="11" stopIfTrue="1">
      <formula>IF(AA128=1,TRUE,FALSE)</formula>
    </cfRule>
    <cfRule type="expression" dxfId="306" priority="12" stopIfTrue="1">
      <formula>IF(AA128=0,TRUE,FALSE)</formula>
    </cfRule>
  </conditionalFormatting>
  <conditionalFormatting sqref="N125:S137">
    <cfRule type="cellIs" dxfId="3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4" priority="7" stopIfTrue="1">
      <formula>IF(AA145=1,TRUE,FALSE)</formula>
    </cfRule>
    <cfRule type="expression" dxfId="303" priority="8" stopIfTrue="1">
      <formula>IF(AA145=0,TRUE,FALSE)</formula>
    </cfRule>
  </conditionalFormatting>
  <conditionalFormatting sqref="N142:S154">
    <cfRule type="cellIs" dxfId="3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01" priority="3" stopIfTrue="1">
      <formula>IF(AA179=1,TRUE,FALSE)</formula>
    </cfRule>
    <cfRule type="expression" dxfId="300" priority="4" stopIfTrue="1">
      <formula>IF(AA179=0,TRUE,FALSE)</formula>
    </cfRule>
  </conditionalFormatting>
  <conditionalFormatting sqref="N176:S188">
    <cfRule type="cellIs" dxfId="2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8" priority="53" stopIfTrue="1">
      <formula>IF(AA162=1,TRUE,FALSE)</formula>
    </cfRule>
    <cfRule type="expression" dxfId="2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6" priority="50" stopIfTrue="1">
      <formula>IF(AA213=1,TRUE,FALSE)</formula>
    </cfRule>
    <cfRule type="expression" dxfId="2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4" priority="47" stopIfTrue="1">
      <formula>IF(AA230=1,TRUE,FALSE)</formula>
    </cfRule>
    <cfRule type="expression" dxfId="2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91" priority="43" stopIfTrue="1">
      <formula>IF(AA196=1,TRUE,FALSE)</formula>
    </cfRule>
    <cfRule type="expression" dxfId="290" priority="44" stopIfTrue="1">
      <formula>IF(AA196=0,TRUE,FALSE)</formula>
    </cfRule>
  </conditionalFormatting>
  <conditionalFormatting sqref="N193:S205">
    <cfRule type="cellIs" dxfId="2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8" priority="39" stopIfTrue="1">
      <formula>IF(AA9=1,TRUE,FALSE)</formula>
    </cfRule>
    <cfRule type="expression" dxfId="287" priority="40" stopIfTrue="1">
      <formula>IF(AA9=0,TRUE,FALSE)</formula>
    </cfRule>
  </conditionalFormatting>
  <conditionalFormatting sqref="N6:S18">
    <cfRule type="cellIs" dxfId="2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5" priority="35" stopIfTrue="1">
      <formula>IF(AA26=1,TRUE,FALSE)</formula>
    </cfRule>
    <cfRule type="expression" dxfId="284" priority="36" stopIfTrue="1">
      <formula>IF(AA26=0,TRUE,FALSE)</formula>
    </cfRule>
  </conditionalFormatting>
  <conditionalFormatting sqref="N23:S35">
    <cfRule type="cellIs" dxfId="2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82" priority="31" stopIfTrue="1">
      <formula>IF(AA43=1,TRUE,FALSE)</formula>
    </cfRule>
    <cfRule type="expression" dxfId="281" priority="32" stopIfTrue="1">
      <formula>IF(AA43=0,TRUE,FALSE)</formula>
    </cfRule>
  </conditionalFormatting>
  <conditionalFormatting sqref="N40:S52">
    <cfRule type="cellIs" dxfId="2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9" priority="27" stopIfTrue="1">
      <formula>IF(AA60=1,TRUE,FALSE)</formula>
    </cfRule>
    <cfRule type="expression" dxfId="278" priority="28" stopIfTrue="1">
      <formula>IF(AA60=0,TRUE,FALSE)</formula>
    </cfRule>
  </conditionalFormatting>
  <conditionalFormatting sqref="N57:S69">
    <cfRule type="cellIs" dxfId="2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6" priority="23" stopIfTrue="1">
      <formula>IF(AA77=1,TRUE,FALSE)</formula>
    </cfRule>
    <cfRule type="expression" dxfId="275" priority="24" stopIfTrue="1">
      <formula>IF(AA77=0,TRUE,FALSE)</formula>
    </cfRule>
  </conditionalFormatting>
  <conditionalFormatting sqref="N74:S86">
    <cfRule type="cellIs" dxfId="2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73" priority="19" stopIfTrue="1">
      <formula>IF(AA94=1,TRUE,FALSE)</formula>
    </cfRule>
    <cfRule type="expression" dxfId="272" priority="20" stopIfTrue="1">
      <formula>IF(AA94=0,TRUE,FALSE)</formula>
    </cfRule>
  </conditionalFormatting>
  <conditionalFormatting sqref="N91:S103">
    <cfRule type="cellIs" dxfId="2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70" priority="15" stopIfTrue="1">
      <formula>IF(AA111=1,TRUE,FALSE)</formula>
    </cfRule>
    <cfRule type="expression" dxfId="269" priority="16" stopIfTrue="1">
      <formula>IF(AA111=0,TRUE,FALSE)</formula>
    </cfRule>
  </conditionalFormatting>
  <conditionalFormatting sqref="N108:S120">
    <cfRule type="cellIs" dxfId="2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7" priority="11" stopIfTrue="1">
      <formula>IF(AA128=1,TRUE,FALSE)</formula>
    </cfRule>
    <cfRule type="expression" dxfId="266" priority="12" stopIfTrue="1">
      <formula>IF(AA128=0,TRUE,FALSE)</formula>
    </cfRule>
  </conditionalFormatting>
  <conditionalFormatting sqref="N125:S137">
    <cfRule type="cellIs" dxfId="2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4" priority="7" stopIfTrue="1">
      <formula>IF(AA145=1,TRUE,FALSE)</formula>
    </cfRule>
    <cfRule type="expression" dxfId="263" priority="8" stopIfTrue="1">
      <formula>IF(AA145=0,TRUE,FALSE)</formula>
    </cfRule>
  </conditionalFormatting>
  <conditionalFormatting sqref="N142:S154">
    <cfRule type="cellIs" dxfId="2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61" priority="3" stopIfTrue="1">
      <formula>IF(AA179=1,TRUE,FALSE)</formula>
    </cfRule>
    <cfRule type="expression" dxfId="260" priority="4" stopIfTrue="1">
      <formula>IF(AA179=0,TRUE,FALSE)</formula>
    </cfRule>
  </conditionalFormatting>
  <conditionalFormatting sqref="N176:S188">
    <cfRule type="cellIs" dxfId="2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657</v>
      </c>
      <c r="G9" s="354" t="s">
        <v>769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608</v>
      </c>
      <c r="G10" s="354" t="s">
        <v>770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661</v>
      </c>
      <c r="G11" s="354" t="s">
        <v>770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684</v>
      </c>
      <c r="G12" s="354" t="s">
        <v>770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778</v>
      </c>
      <c r="G13" s="354" t="s">
        <v>770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780</v>
      </c>
      <c r="G14" s="354" t="s">
        <v>770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777</v>
      </c>
      <c r="G15" s="354" t="s">
        <v>769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781</v>
      </c>
      <c r="G16" s="354" t="s">
        <v>770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749</v>
      </c>
      <c r="F23" s="519" t="s">
        <v>750</v>
      </c>
      <c r="G23" s="519" t="s">
        <v>751</v>
      </c>
      <c r="H23" s="519" t="s">
        <v>752</v>
      </c>
      <c r="I23" s="519" t="s">
        <v>753</v>
      </c>
      <c r="J23" s="519" t="s">
        <v>754</v>
      </c>
      <c r="K23" s="519" t="s">
        <v>755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581</v>
      </c>
      <c r="F25" s="522" t="s">
        <v>63</v>
      </c>
      <c r="G25" s="522" t="s">
        <v>756</v>
      </c>
      <c r="H25" s="522" t="s">
        <v>757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758</v>
      </c>
      <c r="O25" s="522" t="s">
        <v>759</v>
      </c>
      <c r="P25" s="522" t="s">
        <v>760</v>
      </c>
      <c r="Q25" s="522" t="s">
        <v>761</v>
      </c>
      <c r="R25" s="522" t="s">
        <v>762</v>
      </c>
      <c r="S25" s="522" t="s">
        <v>763</v>
      </c>
      <c r="T25" s="522" t="s">
        <v>764</v>
      </c>
      <c r="U25" s="522" t="s">
        <v>765</v>
      </c>
      <c r="V25" s="522" t="s">
        <v>766</v>
      </c>
      <c r="W25" s="522" t="s">
        <v>767</v>
      </c>
      <c r="X25" s="524" t="s">
        <v>768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708</v>
      </c>
      <c r="G26" s="522" t="s">
        <v>769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682</v>
      </c>
      <c r="G27" s="522" t="s">
        <v>770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788</v>
      </c>
      <c r="G28" s="522" t="s">
        <v>769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791</v>
      </c>
      <c r="G29" s="522" t="s">
        <v>770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611</v>
      </c>
      <c r="G30" s="522" t="s">
        <v>770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621</v>
      </c>
      <c r="G31" s="522" t="s">
        <v>770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622</v>
      </c>
      <c r="G32" s="522" t="s">
        <v>769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710</v>
      </c>
      <c r="G33" s="522" t="s">
        <v>769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707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729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749</v>
      </c>
      <c r="F40" s="505" t="s">
        <v>750</v>
      </c>
      <c r="G40" s="505" t="s">
        <v>751</v>
      </c>
      <c r="H40" s="505" t="s">
        <v>752</v>
      </c>
      <c r="I40" s="505" t="s">
        <v>753</v>
      </c>
      <c r="J40" s="505" t="s">
        <v>754</v>
      </c>
      <c r="K40" s="505" t="s">
        <v>755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581</v>
      </c>
      <c r="F42" s="508" t="s">
        <v>63</v>
      </c>
      <c r="G42" s="508" t="s">
        <v>756</v>
      </c>
      <c r="H42" s="508" t="s">
        <v>757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758</v>
      </c>
      <c r="O42" s="508" t="s">
        <v>759</v>
      </c>
      <c r="P42" s="508" t="s">
        <v>760</v>
      </c>
      <c r="Q42" s="508" t="s">
        <v>761</v>
      </c>
      <c r="R42" s="508" t="s">
        <v>762</v>
      </c>
      <c r="S42" s="508" t="s">
        <v>763</v>
      </c>
      <c r="T42" s="508" t="s">
        <v>764</v>
      </c>
      <c r="U42" s="508" t="s">
        <v>765</v>
      </c>
      <c r="V42" s="508" t="s">
        <v>766</v>
      </c>
      <c r="W42" s="508" t="s">
        <v>767</v>
      </c>
      <c r="X42" s="510" t="s">
        <v>768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727</v>
      </c>
      <c r="G43" s="508" t="s">
        <v>769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584</v>
      </c>
      <c r="G44" s="508" t="s">
        <v>769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809</v>
      </c>
      <c r="G45" s="508" t="s">
        <v>769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583</v>
      </c>
      <c r="G46" s="508" t="s">
        <v>769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667</v>
      </c>
      <c r="G47" s="508" t="s">
        <v>769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793</v>
      </c>
      <c r="G48" s="508" t="s">
        <v>769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794</v>
      </c>
      <c r="G49" s="508" t="s">
        <v>769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585</v>
      </c>
      <c r="G50" s="508" t="s">
        <v>769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749</v>
      </c>
      <c r="F57" s="477" t="s">
        <v>750</v>
      </c>
      <c r="G57" s="477" t="s">
        <v>751</v>
      </c>
      <c r="H57" s="477" t="s">
        <v>752</v>
      </c>
      <c r="I57" s="477" t="s">
        <v>753</v>
      </c>
      <c r="J57" s="477" t="s">
        <v>754</v>
      </c>
      <c r="K57" s="477" t="s">
        <v>755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581</v>
      </c>
      <c r="F59" s="480" t="s">
        <v>63</v>
      </c>
      <c r="G59" s="480" t="s">
        <v>756</v>
      </c>
      <c r="H59" s="480" t="s">
        <v>757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758</v>
      </c>
      <c r="O59" s="480" t="s">
        <v>759</v>
      </c>
      <c r="P59" s="480" t="s">
        <v>760</v>
      </c>
      <c r="Q59" s="480" t="s">
        <v>761</v>
      </c>
      <c r="R59" s="480" t="s">
        <v>762</v>
      </c>
      <c r="S59" s="480" t="s">
        <v>763</v>
      </c>
      <c r="T59" s="480" t="s">
        <v>764</v>
      </c>
      <c r="U59" s="480" t="s">
        <v>765</v>
      </c>
      <c r="V59" s="480" t="s">
        <v>766</v>
      </c>
      <c r="W59" s="480" t="s">
        <v>767</v>
      </c>
      <c r="X59" s="482" t="s">
        <v>768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808</v>
      </c>
      <c r="G60" s="480" t="s">
        <v>770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796</v>
      </c>
      <c r="G61" s="480" t="s">
        <v>769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797</v>
      </c>
      <c r="G62" s="480" t="s">
        <v>770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799</v>
      </c>
      <c r="G63" s="480" t="s">
        <v>769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692</v>
      </c>
      <c r="G64" s="480" t="s">
        <v>769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798</v>
      </c>
      <c r="G65" s="480" t="s">
        <v>769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801</v>
      </c>
      <c r="G66" s="480" t="s">
        <v>770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592</v>
      </c>
      <c r="G67" s="480" t="s">
        <v>770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749</v>
      </c>
      <c r="F74" s="547" t="s">
        <v>750</v>
      </c>
      <c r="G74" s="547" t="s">
        <v>751</v>
      </c>
      <c r="H74" s="547" t="s">
        <v>752</v>
      </c>
      <c r="I74" s="547" t="s">
        <v>753</v>
      </c>
      <c r="J74" s="547" t="s">
        <v>754</v>
      </c>
      <c r="K74" s="547" t="s">
        <v>755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581</v>
      </c>
      <c r="F76" s="550" t="s">
        <v>63</v>
      </c>
      <c r="G76" s="550" t="s">
        <v>756</v>
      </c>
      <c r="H76" s="550" t="s">
        <v>757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758</v>
      </c>
      <c r="O76" s="550" t="s">
        <v>759</v>
      </c>
      <c r="P76" s="550" t="s">
        <v>760</v>
      </c>
      <c r="Q76" s="550" t="s">
        <v>761</v>
      </c>
      <c r="R76" s="550" t="s">
        <v>762</v>
      </c>
      <c r="S76" s="550" t="s">
        <v>763</v>
      </c>
      <c r="T76" s="550" t="s">
        <v>764</v>
      </c>
      <c r="U76" s="550" t="s">
        <v>765</v>
      </c>
      <c r="V76" s="550" t="s">
        <v>766</v>
      </c>
      <c r="W76" s="550" t="s">
        <v>767</v>
      </c>
      <c r="X76" s="552" t="s">
        <v>768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672</v>
      </c>
      <c r="G77" s="550" t="s">
        <v>769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674</v>
      </c>
      <c r="G78" s="550" t="s">
        <v>769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802</v>
      </c>
      <c r="G79" s="550" t="s">
        <v>769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803</v>
      </c>
      <c r="G80" s="550" t="s">
        <v>769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675</v>
      </c>
      <c r="G81" s="550" t="s">
        <v>770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804</v>
      </c>
      <c r="G82" s="550" t="s">
        <v>769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701</v>
      </c>
      <c r="G83" s="550" t="s">
        <v>769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711</v>
      </c>
      <c r="G84" s="550" t="s">
        <v>770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588</v>
      </c>
      <c r="G94" s="354" t="s">
        <v>770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586</v>
      </c>
      <c r="G95" s="354" t="s">
        <v>769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590</v>
      </c>
      <c r="G96" s="354" t="s">
        <v>769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807</v>
      </c>
      <c r="G97" s="354" t="s">
        <v>769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659</v>
      </c>
      <c r="G98" s="354" t="s">
        <v>769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579</v>
      </c>
      <c r="G99" s="354" t="s">
        <v>770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587</v>
      </c>
      <c r="G100" s="354" t="s">
        <v>770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736</v>
      </c>
      <c r="G101" s="354" t="s">
        <v>769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749</v>
      </c>
      <c r="F108" s="491" t="s">
        <v>750</v>
      </c>
      <c r="G108" s="491" t="s">
        <v>751</v>
      </c>
      <c r="H108" s="491" t="s">
        <v>752</v>
      </c>
      <c r="I108" s="491" t="s">
        <v>753</v>
      </c>
      <c r="J108" s="491" t="s">
        <v>754</v>
      </c>
      <c r="K108" s="491" t="s">
        <v>755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581</v>
      </c>
      <c r="F110" s="494" t="s">
        <v>63</v>
      </c>
      <c r="G110" s="494" t="s">
        <v>756</v>
      </c>
      <c r="H110" s="494" t="s">
        <v>757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758</v>
      </c>
      <c r="O110" s="494" t="s">
        <v>759</v>
      </c>
      <c r="P110" s="494" t="s">
        <v>760</v>
      </c>
      <c r="Q110" s="494" t="s">
        <v>761</v>
      </c>
      <c r="R110" s="494" t="s">
        <v>762</v>
      </c>
      <c r="S110" s="494" t="s">
        <v>763</v>
      </c>
      <c r="T110" s="494" t="s">
        <v>764</v>
      </c>
      <c r="U110" s="494" t="s">
        <v>765</v>
      </c>
      <c r="V110" s="494" t="s">
        <v>766</v>
      </c>
      <c r="W110" s="494" t="s">
        <v>767</v>
      </c>
      <c r="X110" s="496" t="s">
        <v>768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666</v>
      </c>
      <c r="G111" s="494" t="s">
        <v>770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694</v>
      </c>
      <c r="G112" s="494" t="s">
        <v>769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783</v>
      </c>
      <c r="G113" s="494" t="s">
        <v>769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591</v>
      </c>
      <c r="G114" s="494" t="s">
        <v>769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695</v>
      </c>
      <c r="G115" s="494" t="s">
        <v>769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595</v>
      </c>
      <c r="G116" s="494" t="s">
        <v>769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782</v>
      </c>
      <c r="G117" s="494" t="s">
        <v>770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634</v>
      </c>
      <c r="G118" s="494" t="s">
        <v>769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749</v>
      </c>
      <c r="F125" s="351" t="s">
        <v>750</v>
      </c>
      <c r="G125" s="351" t="s">
        <v>751</v>
      </c>
      <c r="H125" s="351" t="s">
        <v>752</v>
      </c>
      <c r="I125" s="351" t="s">
        <v>753</v>
      </c>
      <c r="J125" s="351" t="s">
        <v>754</v>
      </c>
      <c r="K125" s="351" t="s">
        <v>755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581</v>
      </c>
      <c r="F127" s="354" t="s">
        <v>63</v>
      </c>
      <c r="G127" s="354" t="s">
        <v>756</v>
      </c>
      <c r="H127" s="354" t="s">
        <v>757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758</v>
      </c>
      <c r="O127" s="354" t="s">
        <v>759</v>
      </c>
      <c r="P127" s="354" t="s">
        <v>760</v>
      </c>
      <c r="Q127" s="354" t="s">
        <v>761</v>
      </c>
      <c r="R127" s="354" t="s">
        <v>762</v>
      </c>
      <c r="S127" s="354" t="s">
        <v>763</v>
      </c>
      <c r="T127" s="354" t="s">
        <v>764</v>
      </c>
      <c r="U127" s="354" t="s">
        <v>765</v>
      </c>
      <c r="V127" s="354" t="s">
        <v>766</v>
      </c>
      <c r="W127" s="354" t="s">
        <v>767</v>
      </c>
      <c r="X127" s="356" t="s">
        <v>768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597</v>
      </c>
      <c r="G128" s="354" t="s">
        <v>769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772</v>
      </c>
      <c r="G129" s="354" t="s">
        <v>770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596</v>
      </c>
      <c r="G130" s="354" t="s">
        <v>770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771</v>
      </c>
      <c r="G131" s="354" t="s">
        <v>770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806</v>
      </c>
      <c r="G132" s="354" t="s">
        <v>770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725</v>
      </c>
      <c r="G133" s="354" t="s">
        <v>769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654</v>
      </c>
      <c r="G134" s="354" t="s">
        <v>769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718</v>
      </c>
      <c r="G135" s="354" t="s">
        <v>770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749</v>
      </c>
      <c r="F142" s="533" t="s">
        <v>750</v>
      </c>
      <c r="G142" s="533" t="s">
        <v>751</v>
      </c>
      <c r="H142" s="533" t="s">
        <v>752</v>
      </c>
      <c r="I142" s="533" t="s">
        <v>753</v>
      </c>
      <c r="J142" s="533" t="s">
        <v>754</v>
      </c>
      <c r="K142" s="533" t="s">
        <v>755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581</v>
      </c>
      <c r="F144" s="536" t="s">
        <v>63</v>
      </c>
      <c r="G144" s="536" t="s">
        <v>756</v>
      </c>
      <c r="H144" s="536" t="s">
        <v>757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758</v>
      </c>
      <c r="O144" s="536" t="s">
        <v>759</v>
      </c>
      <c r="P144" s="536" t="s">
        <v>760</v>
      </c>
      <c r="Q144" s="536" t="s">
        <v>761</v>
      </c>
      <c r="R144" s="536" t="s">
        <v>762</v>
      </c>
      <c r="S144" s="536" t="s">
        <v>763</v>
      </c>
      <c r="T144" s="536" t="s">
        <v>764</v>
      </c>
      <c r="U144" s="536" t="s">
        <v>765</v>
      </c>
      <c r="V144" s="536" t="s">
        <v>766</v>
      </c>
      <c r="W144" s="536" t="s">
        <v>767</v>
      </c>
      <c r="X144" s="538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632</v>
      </c>
      <c r="G145" s="536" t="s">
        <v>770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787</v>
      </c>
      <c r="G146" s="536" t="s">
        <v>770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601</v>
      </c>
      <c r="G147" s="536" t="s">
        <v>770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603</v>
      </c>
      <c r="G148" s="536" t="s">
        <v>770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600</v>
      </c>
      <c r="G149" s="536" t="s">
        <v>769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785</v>
      </c>
      <c r="G150" s="536" t="s">
        <v>770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582</v>
      </c>
      <c r="G151" s="536" t="s">
        <v>770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715</v>
      </c>
      <c r="G152" s="536" t="s">
        <v>769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786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810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749</v>
      </c>
      <c r="F159" s="463" t="s">
        <v>750</v>
      </c>
      <c r="G159" s="463" t="s">
        <v>751</v>
      </c>
      <c r="H159" s="463" t="s">
        <v>752</v>
      </c>
      <c r="I159" s="463" t="s">
        <v>753</v>
      </c>
      <c r="J159" s="463" t="s">
        <v>754</v>
      </c>
      <c r="K159" s="463" t="s">
        <v>755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581</v>
      </c>
      <c r="F161" s="466" t="s">
        <v>63</v>
      </c>
      <c r="G161" s="466" t="s">
        <v>756</v>
      </c>
      <c r="H161" s="466" t="s">
        <v>757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758</v>
      </c>
      <c r="O161" s="466" t="s">
        <v>759</v>
      </c>
      <c r="P161" s="466" t="s">
        <v>760</v>
      </c>
      <c r="Q161" s="466" t="s">
        <v>761</v>
      </c>
      <c r="R161" s="466" t="s">
        <v>762</v>
      </c>
      <c r="S161" s="466" t="s">
        <v>763</v>
      </c>
      <c r="T161" s="466" t="s">
        <v>764</v>
      </c>
      <c r="U161" s="466" t="s">
        <v>765</v>
      </c>
      <c r="V161" s="466" t="s">
        <v>766</v>
      </c>
      <c r="W161" s="466" t="s">
        <v>767</v>
      </c>
      <c r="X161" s="468" t="s">
        <v>768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775</v>
      </c>
      <c r="G162" s="466" t="s">
        <v>770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774</v>
      </c>
      <c r="G163" s="466" t="s">
        <v>770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640</v>
      </c>
      <c r="G164" s="466" t="s">
        <v>770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628</v>
      </c>
      <c r="G165" s="466" t="s">
        <v>770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615</v>
      </c>
      <c r="G166" s="466" t="s">
        <v>770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712</v>
      </c>
      <c r="G167" s="466" t="s">
        <v>770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613</v>
      </c>
      <c r="G168" s="466" t="s">
        <v>770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612</v>
      </c>
      <c r="G169" s="466" t="s">
        <v>770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8" priority="53" stopIfTrue="1">
      <formula>IF(AA162=1,TRUE,FALSE)</formula>
    </cfRule>
    <cfRule type="expression" dxfId="2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6" priority="50" stopIfTrue="1">
      <formula>IF(AA213=1,TRUE,FALSE)</formula>
    </cfRule>
    <cfRule type="expression" dxfId="2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4" priority="47" stopIfTrue="1">
      <formula>IF(AA230=1,TRUE,FALSE)</formula>
    </cfRule>
    <cfRule type="expression" dxfId="2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1" priority="43" stopIfTrue="1">
      <formula>IF(AA196=1,TRUE,FALSE)</formula>
    </cfRule>
    <cfRule type="expression" dxfId="250" priority="44" stopIfTrue="1">
      <formula>IF(AA196=0,TRUE,FALSE)</formula>
    </cfRule>
  </conditionalFormatting>
  <conditionalFormatting sqref="N193:S205">
    <cfRule type="cellIs" dxfId="2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8" priority="39" stopIfTrue="1">
      <formula>IF(AA9=1,TRUE,FALSE)</formula>
    </cfRule>
    <cfRule type="expression" dxfId="247" priority="40" stopIfTrue="1">
      <formula>IF(AA9=0,TRUE,FALSE)</formula>
    </cfRule>
  </conditionalFormatting>
  <conditionalFormatting sqref="N6:S18">
    <cfRule type="cellIs" dxfId="2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5" priority="35" stopIfTrue="1">
      <formula>IF(AA26=1,TRUE,FALSE)</formula>
    </cfRule>
    <cfRule type="expression" dxfId="244" priority="36" stopIfTrue="1">
      <formula>IF(AA26=0,TRUE,FALSE)</formula>
    </cfRule>
  </conditionalFormatting>
  <conditionalFormatting sqref="N23:S35">
    <cfRule type="cellIs" dxfId="2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2" priority="31" stopIfTrue="1">
      <formula>IF(AA43=1,TRUE,FALSE)</formula>
    </cfRule>
    <cfRule type="expression" dxfId="241" priority="32" stopIfTrue="1">
      <formula>IF(AA43=0,TRUE,FALSE)</formula>
    </cfRule>
  </conditionalFormatting>
  <conditionalFormatting sqref="N40:S52">
    <cfRule type="cellIs" dxfId="2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9" priority="27" stopIfTrue="1">
      <formula>IF(AA60=1,TRUE,FALSE)</formula>
    </cfRule>
    <cfRule type="expression" dxfId="238" priority="28" stopIfTrue="1">
      <formula>IF(AA60=0,TRUE,FALSE)</formula>
    </cfRule>
  </conditionalFormatting>
  <conditionalFormatting sqref="N57:S69">
    <cfRule type="cellIs" dxfId="2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6" priority="23" stopIfTrue="1">
      <formula>IF(AA77=1,TRUE,FALSE)</formula>
    </cfRule>
    <cfRule type="expression" dxfId="235" priority="24" stopIfTrue="1">
      <formula>IF(AA77=0,TRUE,FALSE)</formula>
    </cfRule>
  </conditionalFormatting>
  <conditionalFormatting sqref="N74:S86">
    <cfRule type="cellIs" dxfId="2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3" priority="19" stopIfTrue="1">
      <formula>IF(AA94=1,TRUE,FALSE)</formula>
    </cfRule>
    <cfRule type="expression" dxfId="232" priority="20" stopIfTrue="1">
      <formula>IF(AA94=0,TRUE,FALSE)</formula>
    </cfRule>
  </conditionalFormatting>
  <conditionalFormatting sqref="N91:S103">
    <cfRule type="cellIs" dxfId="2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0" priority="15" stopIfTrue="1">
      <formula>IF(AA111=1,TRUE,FALSE)</formula>
    </cfRule>
    <cfRule type="expression" dxfId="229" priority="16" stopIfTrue="1">
      <formula>IF(AA111=0,TRUE,FALSE)</formula>
    </cfRule>
  </conditionalFormatting>
  <conditionalFormatting sqref="N108:S120">
    <cfRule type="cellIs" dxfId="2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7" priority="11" stopIfTrue="1">
      <formula>IF(AA128=1,TRUE,FALSE)</formula>
    </cfRule>
    <cfRule type="expression" dxfId="226" priority="12" stopIfTrue="1">
      <formula>IF(AA128=0,TRUE,FALSE)</formula>
    </cfRule>
  </conditionalFormatting>
  <conditionalFormatting sqref="N125:S137">
    <cfRule type="cellIs" dxfId="2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4" priority="7" stopIfTrue="1">
      <formula>IF(AA145=1,TRUE,FALSE)</formula>
    </cfRule>
    <cfRule type="expression" dxfId="223" priority="8" stopIfTrue="1">
      <formula>IF(AA145=0,TRUE,FALSE)</formula>
    </cfRule>
  </conditionalFormatting>
  <conditionalFormatting sqref="N142:S154">
    <cfRule type="cellIs" dxfId="2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1" priority="3" stopIfTrue="1">
      <formula>IF(AA179=1,TRUE,FALSE)</formula>
    </cfRule>
    <cfRule type="expression" dxfId="220" priority="4" stopIfTrue="1">
      <formula>IF(AA179=0,TRUE,FALSE)</formula>
    </cfRule>
  </conditionalFormatting>
  <conditionalFormatting sqref="N176:S188">
    <cfRule type="cellIs" dxfId="2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8" priority="53" stopIfTrue="1">
      <formula>IF(AA162=1,TRUE,FALSE)</formula>
    </cfRule>
    <cfRule type="expression" dxfId="2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6" priority="50" stopIfTrue="1">
      <formula>IF(AA213=1,TRUE,FALSE)</formula>
    </cfRule>
    <cfRule type="expression" dxfId="2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4" priority="47" stopIfTrue="1">
      <formula>IF(AA230=1,TRUE,FALSE)</formula>
    </cfRule>
    <cfRule type="expression" dxfId="2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1" priority="43" stopIfTrue="1">
      <formula>IF(AA196=1,TRUE,FALSE)</formula>
    </cfRule>
    <cfRule type="expression" dxfId="210" priority="44" stopIfTrue="1">
      <formula>IF(AA196=0,TRUE,FALSE)</formula>
    </cfRule>
  </conditionalFormatting>
  <conditionalFormatting sqref="N193:S205">
    <cfRule type="cellIs" dxfId="2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8" priority="39" stopIfTrue="1">
      <formula>IF(AA9=1,TRUE,FALSE)</formula>
    </cfRule>
    <cfRule type="expression" dxfId="207" priority="40" stopIfTrue="1">
      <formula>IF(AA9=0,TRUE,FALSE)</formula>
    </cfRule>
  </conditionalFormatting>
  <conditionalFormatting sqref="N6:S18">
    <cfRule type="cellIs" dxfId="2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N23:S35">
    <cfRule type="cellIs" dxfId="2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2" priority="31" stopIfTrue="1">
      <formula>IF(AA43=1,TRUE,FALSE)</formula>
    </cfRule>
    <cfRule type="expression" dxfId="201" priority="32" stopIfTrue="1">
      <formula>IF(AA43=0,TRUE,FALSE)</formula>
    </cfRule>
  </conditionalFormatting>
  <conditionalFormatting sqref="N40:S52">
    <cfRule type="cellIs" dxfId="2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9" priority="27" stopIfTrue="1">
      <formula>IF(AA60=1,TRUE,FALSE)</formula>
    </cfRule>
    <cfRule type="expression" dxfId="198" priority="28" stopIfTrue="1">
      <formula>IF(AA60=0,TRUE,FALSE)</formula>
    </cfRule>
  </conditionalFormatting>
  <conditionalFormatting sqref="N57:S69">
    <cfRule type="cellIs" dxfId="1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6" priority="23" stopIfTrue="1">
      <formula>IF(AA77=1,TRUE,FALSE)</formula>
    </cfRule>
    <cfRule type="expression" dxfId="195" priority="24" stopIfTrue="1">
      <formula>IF(AA77=0,TRUE,FALSE)</formula>
    </cfRule>
  </conditionalFormatting>
  <conditionalFormatting sqref="N74:S86">
    <cfRule type="cellIs" dxfId="1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3" priority="19" stopIfTrue="1">
      <formula>IF(AA94=1,TRUE,FALSE)</formula>
    </cfRule>
    <cfRule type="expression" dxfId="192" priority="20" stopIfTrue="1">
      <formula>IF(AA94=0,TRUE,FALSE)</formula>
    </cfRule>
  </conditionalFormatting>
  <conditionalFormatting sqref="N91:S103">
    <cfRule type="cellIs" dxfId="1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0" priority="15" stopIfTrue="1">
      <formula>IF(AA111=1,TRUE,FALSE)</formula>
    </cfRule>
    <cfRule type="expression" dxfId="189" priority="16" stopIfTrue="1">
      <formula>IF(AA111=0,TRUE,FALSE)</formula>
    </cfRule>
  </conditionalFormatting>
  <conditionalFormatting sqref="N108:S120">
    <cfRule type="cellIs" dxfId="1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7" priority="11" stopIfTrue="1">
      <formula>IF(AA128=1,TRUE,FALSE)</formula>
    </cfRule>
    <cfRule type="expression" dxfId="186" priority="12" stopIfTrue="1">
      <formula>IF(AA128=0,TRUE,FALSE)</formula>
    </cfRule>
  </conditionalFormatting>
  <conditionalFormatting sqref="N125:S137">
    <cfRule type="cellIs" dxfId="1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4" priority="7" stopIfTrue="1">
      <formula>IF(AA145=1,TRUE,FALSE)</formula>
    </cfRule>
    <cfRule type="expression" dxfId="183" priority="8" stopIfTrue="1">
      <formula>IF(AA145=0,TRUE,FALSE)</formula>
    </cfRule>
  </conditionalFormatting>
  <conditionalFormatting sqref="N142:S154">
    <cfRule type="cellIs" dxfId="1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1" priority="3" stopIfTrue="1">
      <formula>IF(AA179=1,TRUE,FALSE)</formula>
    </cfRule>
    <cfRule type="expression" dxfId="180" priority="4" stopIfTrue="1">
      <formula>IF(AA179=0,TRUE,FALSE)</formula>
    </cfRule>
  </conditionalFormatting>
  <conditionalFormatting sqref="N176:S188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8" priority="53" stopIfTrue="1">
      <formula>IF(AA162=1,TRUE,FALSE)</formula>
    </cfRule>
    <cfRule type="expression" dxfId="1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6" priority="50" stopIfTrue="1">
      <formula>IF(AA213=1,TRUE,FALSE)</formula>
    </cfRule>
    <cfRule type="expression" dxfId="1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4" priority="47" stopIfTrue="1">
      <formula>IF(AA230=1,TRUE,FALSE)</formula>
    </cfRule>
    <cfRule type="expression" dxfId="1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71" priority="43" stopIfTrue="1">
      <formula>IF(AA196=1,TRUE,FALSE)</formula>
    </cfRule>
    <cfRule type="expression" dxfId="170" priority="44" stopIfTrue="1">
      <formula>IF(AA196=0,TRUE,FALSE)</formula>
    </cfRule>
  </conditionalFormatting>
  <conditionalFormatting sqref="N193:S205">
    <cfRule type="cellIs" dxfId="1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8" priority="39" stopIfTrue="1">
      <formula>IF(AA9=1,TRUE,FALSE)</formula>
    </cfRule>
    <cfRule type="expression" dxfId="167" priority="40" stopIfTrue="1">
      <formula>IF(AA9=0,TRUE,FALSE)</formula>
    </cfRule>
  </conditionalFormatting>
  <conditionalFormatting sqref="N6:S18">
    <cfRule type="cellIs" dxfId="1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5" priority="35" stopIfTrue="1">
      <formula>IF(AA26=1,TRUE,FALSE)</formula>
    </cfRule>
    <cfRule type="expression" dxfId="164" priority="36" stopIfTrue="1">
      <formula>IF(AA26=0,TRUE,FALSE)</formula>
    </cfRule>
  </conditionalFormatting>
  <conditionalFormatting sqref="N23:S35">
    <cfRule type="cellIs" dxfId="1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62" priority="31" stopIfTrue="1">
      <formula>IF(AA43=1,TRUE,FALSE)</formula>
    </cfRule>
    <cfRule type="expression" dxfId="161" priority="32" stopIfTrue="1">
      <formula>IF(AA43=0,TRUE,FALSE)</formula>
    </cfRule>
  </conditionalFormatting>
  <conditionalFormatting sqref="N40:S52">
    <cfRule type="cellIs" dxfId="1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9" priority="27" stopIfTrue="1">
      <formula>IF(AA60=1,TRUE,FALSE)</formula>
    </cfRule>
    <cfRule type="expression" dxfId="158" priority="28" stopIfTrue="1">
      <formula>IF(AA60=0,TRUE,FALSE)</formula>
    </cfRule>
  </conditionalFormatting>
  <conditionalFormatting sqref="N57:S69">
    <cfRule type="cellIs" dxfId="1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6" priority="23" stopIfTrue="1">
      <formula>IF(AA77=1,TRUE,FALSE)</formula>
    </cfRule>
    <cfRule type="expression" dxfId="155" priority="24" stopIfTrue="1">
      <formula>IF(AA77=0,TRUE,FALSE)</formula>
    </cfRule>
  </conditionalFormatting>
  <conditionalFormatting sqref="N74:S86">
    <cfRule type="cellIs" dxfId="1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53" priority="19" stopIfTrue="1">
      <formula>IF(AA94=1,TRUE,FALSE)</formula>
    </cfRule>
    <cfRule type="expression" dxfId="152" priority="20" stopIfTrue="1">
      <formula>IF(AA94=0,TRUE,FALSE)</formula>
    </cfRule>
  </conditionalFormatting>
  <conditionalFormatting sqref="N91:S103">
    <cfRule type="cellIs" dxfId="1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50" priority="15" stopIfTrue="1">
      <formula>IF(AA111=1,TRUE,FALSE)</formula>
    </cfRule>
    <cfRule type="expression" dxfId="149" priority="16" stopIfTrue="1">
      <formula>IF(AA111=0,TRUE,FALSE)</formula>
    </cfRule>
  </conditionalFormatting>
  <conditionalFormatting sqref="N108:S120">
    <cfRule type="cellIs" dxfId="1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7" priority="11" stopIfTrue="1">
      <formula>IF(AA128=1,TRUE,FALSE)</formula>
    </cfRule>
    <cfRule type="expression" dxfId="146" priority="12" stopIfTrue="1">
      <formula>IF(AA128=0,TRUE,FALSE)</formula>
    </cfRule>
  </conditionalFormatting>
  <conditionalFormatting sqref="N125:S137">
    <cfRule type="cellIs" dxfId="1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4" priority="7" stopIfTrue="1">
      <formula>IF(AA145=1,TRUE,FALSE)</formula>
    </cfRule>
    <cfRule type="expression" dxfId="143" priority="8" stopIfTrue="1">
      <formula>IF(AA145=0,TRUE,FALSE)</formula>
    </cfRule>
  </conditionalFormatting>
  <conditionalFormatting sqref="N142:S154">
    <cfRule type="cellIs" dxfId="1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41" priority="3" stopIfTrue="1">
      <formula>IF(AA179=1,TRUE,FALSE)</formula>
    </cfRule>
    <cfRule type="expression" dxfId="140" priority="4" stopIfTrue="1">
      <formula>IF(AA179=0,TRUE,FALSE)</formula>
    </cfRule>
  </conditionalFormatting>
  <conditionalFormatting sqref="N176:S188">
    <cfRule type="cellIs" dxfId="1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38" priority="53" stopIfTrue="1">
      <formula>IF(AA162=1,TRUE,FALSE)</formula>
    </cfRule>
    <cfRule type="expression" dxfId="1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36" priority="50" stopIfTrue="1">
      <formula>IF(AA213=1,TRUE,FALSE)</formula>
    </cfRule>
    <cfRule type="expression" dxfId="1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34" priority="47" stopIfTrue="1">
      <formula>IF(AA230=1,TRUE,FALSE)</formula>
    </cfRule>
    <cfRule type="expression" dxfId="1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31" priority="43" stopIfTrue="1">
      <formula>IF(AA196=1,TRUE,FALSE)</formula>
    </cfRule>
    <cfRule type="expression" dxfId="130" priority="44" stopIfTrue="1">
      <formula>IF(AA196=0,TRUE,FALSE)</formula>
    </cfRule>
  </conditionalFormatting>
  <conditionalFormatting sqref="N193:S205">
    <cfRule type="cellIs" dxfId="1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28" priority="39" stopIfTrue="1">
      <formula>IF(AA9=1,TRUE,FALSE)</formula>
    </cfRule>
    <cfRule type="expression" dxfId="127" priority="40" stopIfTrue="1">
      <formula>IF(AA9=0,TRUE,FALSE)</formula>
    </cfRule>
  </conditionalFormatting>
  <conditionalFormatting sqref="N6:S18">
    <cfRule type="cellIs" dxfId="1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25" priority="35" stopIfTrue="1">
      <formula>IF(AA26=1,TRUE,FALSE)</formula>
    </cfRule>
    <cfRule type="expression" dxfId="124" priority="36" stopIfTrue="1">
      <formula>IF(AA26=0,TRUE,FALSE)</formula>
    </cfRule>
  </conditionalFormatting>
  <conditionalFormatting sqref="N23:S35">
    <cfRule type="cellIs" dxfId="1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22" priority="31" stopIfTrue="1">
      <formula>IF(AA43=1,TRUE,FALSE)</formula>
    </cfRule>
    <cfRule type="expression" dxfId="121" priority="32" stopIfTrue="1">
      <formula>IF(AA43=0,TRUE,FALSE)</formula>
    </cfRule>
  </conditionalFormatting>
  <conditionalFormatting sqref="N40:S52">
    <cfRule type="cellIs" dxfId="1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19" priority="27" stopIfTrue="1">
      <formula>IF(AA60=1,TRUE,FALSE)</formula>
    </cfRule>
    <cfRule type="expression" dxfId="118" priority="28" stopIfTrue="1">
      <formula>IF(AA60=0,TRUE,FALSE)</formula>
    </cfRule>
  </conditionalFormatting>
  <conditionalFormatting sqref="N57:S69">
    <cfRule type="cellIs" dxfId="1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16" priority="23" stopIfTrue="1">
      <formula>IF(AA77=1,TRUE,FALSE)</formula>
    </cfRule>
    <cfRule type="expression" dxfId="115" priority="24" stopIfTrue="1">
      <formula>IF(AA77=0,TRUE,FALSE)</formula>
    </cfRule>
  </conditionalFormatting>
  <conditionalFormatting sqref="N74:S86">
    <cfRule type="cellIs" dxfId="1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13" priority="19" stopIfTrue="1">
      <formula>IF(AA94=1,TRUE,FALSE)</formula>
    </cfRule>
    <cfRule type="expression" dxfId="112" priority="20" stopIfTrue="1">
      <formula>IF(AA94=0,TRUE,FALSE)</formula>
    </cfRule>
  </conditionalFormatting>
  <conditionalFormatting sqref="N91:S103">
    <cfRule type="cellIs" dxfId="1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10" priority="15" stopIfTrue="1">
      <formula>IF(AA111=1,TRUE,FALSE)</formula>
    </cfRule>
    <cfRule type="expression" dxfId="109" priority="16" stopIfTrue="1">
      <formula>IF(AA111=0,TRUE,FALSE)</formula>
    </cfRule>
  </conditionalFormatting>
  <conditionalFormatting sqref="N108:S120">
    <cfRule type="cellIs" dxfId="1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07" priority="11" stopIfTrue="1">
      <formula>IF(AA128=1,TRUE,FALSE)</formula>
    </cfRule>
    <cfRule type="expression" dxfId="106" priority="12" stopIfTrue="1">
      <formula>IF(AA128=0,TRUE,FALSE)</formula>
    </cfRule>
  </conditionalFormatting>
  <conditionalFormatting sqref="N125:S137">
    <cfRule type="cellIs" dxfId="1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04" priority="7" stopIfTrue="1">
      <formula>IF(AA145=1,TRUE,FALSE)</formula>
    </cfRule>
    <cfRule type="expression" dxfId="103" priority="8" stopIfTrue="1">
      <formula>IF(AA145=0,TRUE,FALSE)</formula>
    </cfRule>
  </conditionalFormatting>
  <conditionalFormatting sqref="N142:S154">
    <cfRule type="cellIs" dxfId="1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01" priority="3" stopIfTrue="1">
      <formula>IF(AA179=1,TRUE,FALSE)</formula>
    </cfRule>
    <cfRule type="expression" dxfId="100" priority="4" stopIfTrue="1">
      <formula>IF(AA179=0,TRUE,FALSE)</formula>
    </cfRule>
  </conditionalFormatting>
  <conditionalFormatting sqref="N176:S188">
    <cfRule type="cellIs" dxfId="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A22" sqref="AA2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2145" t="s">
        <v>420</v>
      </c>
      <c r="L1" s="2145"/>
      <c r="M1" s="2145"/>
      <c r="N1" s="2145"/>
      <c r="O1" s="2145"/>
      <c r="P1" s="29"/>
      <c r="Q1" s="2144" t="str">
        <f ca="1">IF(V5&gt;3,"More than 3 players",IF(V5=3,Y5&amp;CHAR(10)&amp;Y6&amp;CHAR(10)&amp;Y7,IF(V5=2,Y5&amp;CHAR(10)&amp;Y6,Y5)))</f>
        <v>Lukasz Sawicki
Steve Ferguson</v>
      </c>
      <c r="R1" s="2144"/>
      <c r="S1" s="2144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148" t="s">
        <v>28</v>
      </c>
      <c r="D3" s="2148"/>
      <c r="E3" s="38">
        <f>IF(V4&lt;6,1,V4-4)</f>
        <v>13</v>
      </c>
      <c r="F3" s="39"/>
      <c r="G3" s="40">
        <f>IF(V4&lt;6,2,V4-3)</f>
        <v>14</v>
      </c>
      <c r="H3" s="41"/>
      <c r="I3" s="42">
        <f>IF(V4&lt;6,3,V4-2)</f>
        <v>15</v>
      </c>
      <c r="J3" s="41"/>
      <c r="K3" s="40">
        <f>IF(V4&lt;6,4,V4-1)</f>
        <v>16</v>
      </c>
      <c r="L3" s="42"/>
      <c r="M3" s="42">
        <f>IF(V4&lt;6,5,V4)</f>
        <v>17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146" t="s">
        <v>29</v>
      </c>
      <c r="D4" s="2147"/>
      <c r="E4" s="46">
        <f ca="1">IF(E3&gt;Settings!$C$9,"",SUM(INDIRECT("AllPlayers!"&amp;E7&amp;"2:"&amp;E7&amp;"351"))/COUNT(INDIRECT("AllPlayers!"&amp;E7&amp;"2:"&amp;E7&amp;"351")))</f>
        <v>22.288499999999999</v>
      </c>
      <c r="F4" s="47"/>
      <c r="G4" s="46">
        <f ca="1">IF(G3&gt;Settings!$C$9,"",SUM(INDIRECT("AllPlayers!"&amp;G7&amp;"2:"&amp;G7&amp;"351"))/COUNT(INDIRECT("AllPlayers!"&amp;G7&amp;"2:"&amp;G7&amp;"351")))</f>
        <v>22.513924050632909</v>
      </c>
      <c r="H4" s="48"/>
      <c r="I4" s="46">
        <f ca="1">IF(I3&gt;Settings!$C$9,"",SUM(INDIRECT("AllPlayers!"&amp;I7&amp;"2:"&amp;I7&amp;"351"))/COUNT(INDIRECT("AllPlayers!"&amp;I7&amp;"2:"&amp;I7&amp;"351")))</f>
        <v>23.423544303797453</v>
      </c>
      <c r="J4" s="48"/>
      <c r="K4" s="46">
        <f ca="1">IF(K3&gt;Settings!$C$9,"",SUM(INDIRECT("AllPlayers!"&amp;K7&amp;"2:"&amp;K7&amp;"351"))/COUNT(INDIRECT("AllPlayers!"&amp;K7&amp;"2:"&amp;K7&amp;"351")))</f>
        <v>22.883250000000004</v>
      </c>
      <c r="L4" s="49"/>
      <c r="M4" s="46">
        <f ca="1">IF(M3&gt;Settings!$C$9,"",SUM(INDIRECT("AllPlayers!"&amp;M7&amp;"2:"&amp;M7&amp;"351"))/COUNT(INDIRECT("AllPlayers!"&amp;M7&amp;"2:"&amp;M7&amp;"351")))</f>
        <v>23.182999999999993</v>
      </c>
      <c r="N4" s="49"/>
      <c r="O4" s="50" t="s">
        <v>30</v>
      </c>
      <c r="P4" s="51"/>
      <c r="Q4" s="51"/>
      <c r="R4" s="52"/>
      <c r="S4" s="52"/>
      <c r="T4" s="52">
        <f ca="1">AVERAGE(S10:S360)</f>
        <v>21.750894772812181</v>
      </c>
      <c r="U4" s="31" t="s">
        <v>413</v>
      </c>
      <c r="V4" s="31">
        <f>Settings!C9</f>
        <v>17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A140</v>
      </c>
      <c r="F5" s="149"/>
      <c r="G5" s="65" t="str">
        <f t="array" ref="G5">ADDRESS(MAX((Fixtures!$A$5:$A$215="Week "&amp;G3)*ROW(Fixtures!$A$5:$A$215)),MAX((Fixtures!$A$5:$A$215="Week "&amp;G3)*COLUMN(Fixtures!$A$5:$A$215)),4)</f>
        <v>A149</v>
      </c>
      <c r="H5" s="150"/>
      <c r="I5" s="65" t="str">
        <f t="array" ref="I5">ADDRESS(MAX((Fixtures!$A$5:$A$215="Week "&amp;I3)*ROW(Fixtures!$A$5:$A$215)),MAX((Fixtures!$A$5:$A$215="Week "&amp;I3)*COLUMN(Fixtures!$A$5:$A$215)),4)</f>
        <v>A165</v>
      </c>
      <c r="J5" s="150"/>
      <c r="K5" s="65" t="str">
        <f t="array" ref="K5">ADDRESS(MAX((Fixtures!$A$5:$A$215="Week "&amp;K3)*ROW(Fixtures!$A$5:$A$215)),MAX((Fixtures!$A$5:$A$215="Week "&amp;K3)*COLUMN(Fixtures!$A$5:$A$215)),4)</f>
        <v>A174</v>
      </c>
      <c r="L5" s="149"/>
      <c r="M5" s="65" t="str">
        <f t="array" ref="M5">ADDRESS(MAX((Fixtures!$A$5:$A$215="Week "&amp;M3)*ROW(Fixtures!$A$5:$A$215)),MAX((Fixtures!$A$5:$A$215="Week "&amp;M3)*COLUMN(Fixtures!$A$5:$A$215)),4)</f>
        <v>A183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2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174</v>
      </c>
      <c r="F6" s="149">
        <f>E6+1</f>
        <v>175</v>
      </c>
      <c r="G6" s="65">
        <f>30+(12*(G3-1))</f>
        <v>186</v>
      </c>
      <c r="H6" s="149">
        <f>G6+1</f>
        <v>187</v>
      </c>
      <c r="I6" s="65">
        <f>30+(12*(I3-1))</f>
        <v>198</v>
      </c>
      <c r="J6" s="149">
        <f>I6+1</f>
        <v>199</v>
      </c>
      <c r="K6" s="65">
        <f>30+(12*(K3-1))</f>
        <v>210</v>
      </c>
      <c r="L6" s="149">
        <f>K6+1</f>
        <v>211</v>
      </c>
      <c r="M6" s="65">
        <f>30+(12*(M3-1))</f>
        <v>222</v>
      </c>
      <c r="N6" s="149">
        <f>M6+1</f>
        <v>223</v>
      </c>
      <c r="O6" s="151"/>
      <c r="P6" s="152"/>
      <c r="Q6" s="152"/>
      <c r="R6" s="153"/>
      <c r="S6" s="153"/>
      <c r="T6" s="153"/>
      <c r="X6" s="31">
        <f ca="1">AllPlayers!P3</f>
        <v>235</v>
      </c>
      <c r="Y6" s="31" t="str">
        <f ca="1">VLOOKUP(X6,PlayerID,2)</f>
        <v>Steve Ferguson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$FR$</v>
      </c>
      <c r="F7" s="149"/>
      <c r="G7" s="65" t="str">
        <f>LEFT(ADDRESS(1,G6),LEN(ADDRESS(1,G6))-1)</f>
        <v>$GD$</v>
      </c>
      <c r="H7" s="150"/>
      <c r="I7" s="65" t="str">
        <f>LEFT(ADDRESS(1,I6),LEN(ADDRESS(1,I6))-1)</f>
        <v>$GP$</v>
      </c>
      <c r="J7" s="150"/>
      <c r="K7" s="65" t="str">
        <f>LEFT(ADDRESS(1,K6),LEN(ADDRESS(1,K6))-1)</f>
        <v>$HB$</v>
      </c>
      <c r="L7" s="149"/>
      <c r="M7" s="65" t="str">
        <f>LEFT(ADDRESS(1,M6),LEN(ADDRESS(1,M6))-1)</f>
        <v>$HN$</v>
      </c>
      <c r="N7" s="149"/>
      <c r="O7" s="151"/>
      <c r="P7" s="152"/>
      <c r="Q7" s="152"/>
      <c r="R7" s="153"/>
      <c r="S7" s="153"/>
      <c r="T7" s="153"/>
      <c r="X7" s="31">
        <f ca="1">AllPlayers!P4</f>
        <v>58</v>
      </c>
      <c r="Y7" s="31" t="str">
        <f ca="1">VLOOKUP(X7,PlayerID,2)</f>
        <v>Andy Bridgman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43480</v>
      </c>
      <c r="F8" s="56"/>
      <c r="G8" s="55">
        <f ca="1">INDIRECT("Fixtures!B"&amp;RIGHT(G5,LEN(G5)-1))</f>
        <v>43487</v>
      </c>
      <c r="H8" s="57"/>
      <c r="I8" s="55">
        <f ca="1">INDIRECT("Fixtures!B"&amp;RIGHT(I5,LEN(I5)-1))</f>
        <v>43501</v>
      </c>
      <c r="J8" s="57"/>
      <c r="K8" s="55">
        <f ca="1">INDIRECT("Fixtures!B"&amp;RIGHT(K5,LEN(K5)-1))</f>
        <v>43508</v>
      </c>
      <c r="L8" s="58"/>
      <c r="M8" s="55">
        <f ca="1">INDIRECT("Fixtures!B"&amp;RIGHT(M5,LEN(M5)-1))</f>
        <v>43515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129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Jason Askew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27.48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23.66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27.33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30.51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26.37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17</v>
      </c>
      <c r="P10" s="33">
        <f ca="1">IF(U10&gt;0,VLOOKUP(U10,PlayerID,7,FALSE),"")</f>
        <v>16</v>
      </c>
      <c r="Q10" s="146">
        <f ca="1">IF(U10&gt;0,ROUND(VLOOKUP(U10,PlayerID,8,FALSE),2),"")</f>
        <v>94.12</v>
      </c>
      <c r="R10" s="68">
        <f t="shared" ref="R10:R73" ca="1" si="10">IF(U10&gt;0,VLOOKUP(U10,PlayerID,13,FALSE),"")</f>
        <v>31.31</v>
      </c>
      <c r="S10" s="68">
        <f ca="1">IF(U10&gt;0,VLOOKUP(U10,PlayerID,9,FALSE),"")</f>
        <v>27.422941176470591</v>
      </c>
      <c r="T10" s="69">
        <f ca="1">IF(U10&gt;0,VLOOKUP(U10,PlayerID,10,FALSE),"")</f>
        <v>43.422941176470587</v>
      </c>
      <c r="U10" s="31">
        <f ca="1">IF(A10&lt;($V$8+1),AllPlayers!L2,0)</f>
        <v>179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Ferguson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27.42</v>
      </c>
      <c r="F11" s="64" t="str">
        <f t="shared" ca="1" si="1"/>
        <v>W</v>
      </c>
      <c r="G11" s="64">
        <f t="shared" ca="1" si="2"/>
        <v>27.4</v>
      </c>
      <c r="H11" s="64" t="str">
        <f t="shared" ca="1" si="3"/>
        <v>W</v>
      </c>
      <c r="I11" s="64">
        <f t="shared" ca="1" si="4"/>
        <v>22.63</v>
      </c>
      <c r="J11" s="64" t="str">
        <f t="shared" ca="1" si="5"/>
        <v>L</v>
      </c>
      <c r="K11" s="64">
        <f t="shared" ca="1" si="6"/>
        <v>26.89</v>
      </c>
      <c r="L11" s="64" t="str">
        <f t="shared" ca="1" si="7"/>
        <v>L</v>
      </c>
      <c r="M11" s="64">
        <f t="shared" ca="1" si="8"/>
        <v>25.64</v>
      </c>
      <c r="N11" s="64" t="str">
        <f t="shared" ca="1" si="9"/>
        <v>W</v>
      </c>
      <c r="O11" s="66">
        <f t="shared" ref="O11:O74" ca="1" si="14">IF(U11&gt;0,VLOOKUP(U11,PlayerID,6,FALSE),"")</f>
        <v>17</v>
      </c>
      <c r="P11" s="33">
        <f t="shared" ref="P11:P74" ca="1" si="15">IF(U11&gt;0,VLOOKUP(U11,PlayerID,7,FALSE),"")</f>
        <v>15</v>
      </c>
      <c r="Q11" s="146">
        <f t="shared" ref="Q11:Q74" ca="1" si="16">IF(U11&gt;0,ROUND(VLOOKUP(U11,PlayerID,8,FALSE),2),"")</f>
        <v>88.24</v>
      </c>
      <c r="R11" s="68">
        <f t="shared" ca="1" si="10"/>
        <v>34.159999999999997</v>
      </c>
      <c r="S11" s="68">
        <f t="shared" ref="S11:S74" ca="1" si="17">IF(U11&gt;0,VLOOKUP(U11,PlayerID,9,FALSE),"")</f>
        <v>27.39</v>
      </c>
      <c r="T11" s="69">
        <f t="shared" ref="T11:T74" ca="1" si="18">IF(U11&gt;0,VLOOKUP(U11,PlayerID,10,FALSE),"")</f>
        <v>42.39</v>
      </c>
      <c r="U11" s="31">
        <f ca="1">IF(A11&lt;($V$8+1),AllPlayers!L3,0)</f>
        <v>235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Lovett</v>
      </c>
      <c r="D12" s="67" t="str">
        <f t="shared" ca="1" si="13"/>
        <v>(WPBL)</v>
      </c>
      <c r="E12" s="64">
        <f t="shared" ca="1" si="0"/>
        <v>31.98</v>
      </c>
      <c r="F12" s="64" t="str">
        <f t="shared" ca="1" si="1"/>
        <v>W</v>
      </c>
      <c r="G12" s="64">
        <f t="shared" ca="1" si="2"/>
        <v>31.98</v>
      </c>
      <c r="H12" s="64" t="str">
        <f t="shared" ca="1" si="3"/>
        <v>W</v>
      </c>
      <c r="I12" s="64">
        <f t="shared" ca="1" si="4"/>
        <v>25.91</v>
      </c>
      <c r="J12" s="64" t="str">
        <f t="shared" ca="1" si="5"/>
        <v>W</v>
      </c>
      <c r="K12" s="64">
        <f t="shared" ca="1" si="6"/>
        <v>25.05</v>
      </c>
      <c r="L12" s="64" t="str">
        <f t="shared" ca="1" si="7"/>
        <v>W</v>
      </c>
      <c r="M12" s="64">
        <f t="shared" ca="1" si="8"/>
        <v>31.71</v>
      </c>
      <c r="N12" s="64" t="str">
        <f t="shared" ca="1" si="9"/>
        <v>W</v>
      </c>
      <c r="O12" s="66">
        <f t="shared" ca="1" si="14"/>
        <v>17</v>
      </c>
      <c r="P12" s="33">
        <f t="shared" ca="1" si="15"/>
        <v>14</v>
      </c>
      <c r="Q12" s="146">
        <f t="shared" ca="1" si="16"/>
        <v>82.35</v>
      </c>
      <c r="R12" s="68">
        <f t="shared" ca="1" si="10"/>
        <v>31.98</v>
      </c>
      <c r="S12" s="68">
        <f t="shared" ca="1" si="17"/>
        <v>28.125882352941179</v>
      </c>
      <c r="T12" s="69">
        <f t="shared" ca="1" si="18"/>
        <v>42.125882352941176</v>
      </c>
      <c r="U12" s="31">
        <f ca="1">IF(A12&lt;($V$8+1),AllPlayers!L4,0)</f>
        <v>226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Lukasz Sawicki</v>
      </c>
      <c r="D13" s="67" t="str">
        <f t="shared" ca="1" si="13"/>
        <v>(Arnie's Army)</v>
      </c>
      <c r="E13" s="64">
        <f t="shared" ca="1" si="0"/>
        <v>30.67</v>
      </c>
      <c r="F13" s="64" t="str">
        <f t="shared" ca="1" si="1"/>
        <v>W</v>
      </c>
      <c r="G13" s="64">
        <f t="shared" ca="1" si="2"/>
        <v>27.99</v>
      </c>
      <c r="H13" s="64" t="str">
        <f t="shared" ca="1" si="3"/>
        <v>L</v>
      </c>
      <c r="I13" s="64">
        <f t="shared" ca="1" si="4"/>
        <v>25.9</v>
      </c>
      <c r="J13" s="64" t="str">
        <f t="shared" ca="1" si="5"/>
        <v>W</v>
      </c>
      <c r="K13" s="64">
        <f t="shared" ca="1" si="6"/>
        <v>29.47</v>
      </c>
      <c r="L13" s="64" t="str">
        <f t="shared" ca="1" si="7"/>
        <v>W</v>
      </c>
      <c r="M13" s="64">
        <f t="shared" ca="1" si="8"/>
        <v>32.67</v>
      </c>
      <c r="N13" s="64" t="str">
        <f t="shared" ca="1" si="9"/>
        <v>W</v>
      </c>
      <c r="O13" s="66">
        <f t="shared" ca="1" si="14"/>
        <v>17</v>
      </c>
      <c r="P13" s="33">
        <f t="shared" ca="1" si="15"/>
        <v>14</v>
      </c>
      <c r="Q13" s="146">
        <f t="shared" ca="1" si="16"/>
        <v>82.35</v>
      </c>
      <c r="R13" s="68">
        <f t="shared" ca="1" si="10"/>
        <v>34.159999999999997</v>
      </c>
      <c r="S13" s="68">
        <f t="shared" ca="1" si="17"/>
        <v>28.080588235294123</v>
      </c>
      <c r="T13" s="69">
        <f t="shared" ca="1" si="18"/>
        <v>42.080588235294123</v>
      </c>
      <c r="U13" s="31">
        <f ca="1">IF(A13&lt;($V$8+1),AllPlayers!L5,0)</f>
        <v>12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Ben Burton</v>
      </c>
      <c r="D14" s="67" t="str">
        <f t="shared" ca="1" si="13"/>
        <v>(Bishopsford)</v>
      </c>
      <c r="E14" s="64">
        <f t="shared" ca="1" si="0"/>
        <v>27.81</v>
      </c>
      <c r="F14" s="64" t="str">
        <f t="shared" ca="1" si="1"/>
        <v>W</v>
      </c>
      <c r="G14" s="64">
        <f t="shared" ca="1" si="2"/>
        <v>24.64</v>
      </c>
      <c r="H14" s="64" t="str">
        <f t="shared" ca="1" si="3"/>
        <v>W</v>
      </c>
      <c r="I14" s="64">
        <f t="shared" ca="1" si="4"/>
        <v>26.21</v>
      </c>
      <c r="J14" s="64" t="str">
        <f t="shared" ca="1" si="5"/>
        <v>W</v>
      </c>
      <c r="K14" s="64">
        <f t="shared" ca="1" si="6"/>
        <v>27.04</v>
      </c>
      <c r="L14" s="64" t="str">
        <f t="shared" ca="1" si="7"/>
        <v>W</v>
      </c>
      <c r="M14" s="64">
        <f t="shared" ca="1" si="8"/>
        <v>23.52</v>
      </c>
      <c r="N14" s="64" t="str">
        <f t="shared" ca="1" si="9"/>
        <v>W</v>
      </c>
      <c r="O14" s="66">
        <f t="shared" ca="1" si="14"/>
        <v>17</v>
      </c>
      <c r="P14" s="33">
        <f t="shared" ca="1" si="15"/>
        <v>15</v>
      </c>
      <c r="Q14" s="146">
        <f t="shared" ca="1" si="16"/>
        <v>88.24</v>
      </c>
      <c r="R14" s="68">
        <f t="shared" ca="1" si="10"/>
        <v>31.98</v>
      </c>
      <c r="S14" s="68">
        <f t="shared" ca="1" si="17"/>
        <v>26.828235294117647</v>
      </c>
      <c r="T14" s="69">
        <f t="shared" ca="1" si="18"/>
        <v>41.828235294117647</v>
      </c>
      <c r="U14" s="31">
        <f ca="1">IF(A14&lt;($V$8+1),AllPlayers!L6,0)</f>
        <v>26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Aaron Turner</v>
      </c>
      <c r="D15" s="67" t="str">
        <f t="shared" ca="1" si="13"/>
        <v>(WWMC)</v>
      </c>
      <c r="E15" s="64">
        <f t="shared" ca="1" si="0"/>
        <v>29.47</v>
      </c>
      <c r="F15" s="64" t="str">
        <f t="shared" ca="1" si="1"/>
        <v>W</v>
      </c>
      <c r="G15" s="64">
        <f t="shared" ca="1" si="2"/>
        <v>31.98</v>
      </c>
      <c r="H15" s="64" t="str">
        <f t="shared" ca="1" si="3"/>
        <v>W</v>
      </c>
      <c r="I15" s="64">
        <f t="shared" ca="1" si="4"/>
        <v>26.37</v>
      </c>
      <c r="J15" s="64" t="str">
        <f t="shared" ca="1" si="5"/>
        <v>W</v>
      </c>
      <c r="K15" s="64">
        <f t="shared" ca="1" si="6"/>
        <v>27.9</v>
      </c>
      <c r="L15" s="64" t="str">
        <f t="shared" ca="1" si="7"/>
        <v>L</v>
      </c>
      <c r="M15" s="64">
        <f t="shared" ca="1" si="8"/>
        <v>29.67</v>
      </c>
      <c r="N15" s="64" t="str">
        <f t="shared" ca="1" si="9"/>
        <v>W</v>
      </c>
      <c r="O15" s="66">
        <f t="shared" ca="1" si="14"/>
        <v>17</v>
      </c>
      <c r="P15" s="33">
        <f t="shared" ca="1" si="15"/>
        <v>14</v>
      </c>
      <c r="Q15" s="146">
        <f t="shared" ca="1" si="16"/>
        <v>82.35</v>
      </c>
      <c r="R15" s="68">
        <f t="shared" ca="1" si="10"/>
        <v>31.98</v>
      </c>
      <c r="S15" s="68">
        <f t="shared" ca="1" si="17"/>
        <v>27.101176470588232</v>
      </c>
      <c r="T15" s="69">
        <f t="shared" ca="1" si="18"/>
        <v>41.101176470588229</v>
      </c>
      <c r="U15" s="31">
        <f ca="1">IF(A15&lt;($V$8+1),AllPlayers!L7,0)</f>
        <v>176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Phil Milburn</v>
      </c>
      <c r="D16" s="67" t="str">
        <f t="shared" ca="1" si="13"/>
        <v>(WWMC)</v>
      </c>
      <c r="E16" s="64">
        <f t="shared" ca="1" si="0"/>
        <v>22.57</v>
      </c>
      <c r="F16" s="64" t="str">
        <f t="shared" ca="1" si="1"/>
        <v>W</v>
      </c>
      <c r="G16" s="64">
        <f t="shared" ca="1" si="2"/>
        <v>22.33</v>
      </c>
      <c r="H16" s="64" t="str">
        <f t="shared" ca="1" si="3"/>
        <v>W</v>
      </c>
      <c r="I16" s="64">
        <f t="shared" ca="1" si="4"/>
        <v>31.31</v>
      </c>
      <c r="J16" s="64" t="str">
        <f t="shared" ca="1" si="5"/>
        <v>W</v>
      </c>
      <c r="K16" s="64">
        <f t="shared" ca="1" si="6"/>
        <v>28.9</v>
      </c>
      <c r="L16" s="64" t="str">
        <f t="shared" ca="1" si="7"/>
        <v>W</v>
      </c>
      <c r="M16" s="64">
        <f t="shared" ca="1" si="8"/>
        <v>25.56</v>
      </c>
      <c r="N16" s="64" t="str">
        <f t="shared" ca="1" si="9"/>
        <v>W</v>
      </c>
      <c r="O16" s="66">
        <f t="shared" ca="1" si="14"/>
        <v>17</v>
      </c>
      <c r="P16" s="33">
        <f t="shared" ca="1" si="15"/>
        <v>15</v>
      </c>
      <c r="Q16" s="146">
        <f t="shared" ca="1" si="16"/>
        <v>88.24</v>
      </c>
      <c r="R16" s="68">
        <f t="shared" ca="1" si="10"/>
        <v>31.31</v>
      </c>
      <c r="S16" s="68">
        <f t="shared" ca="1" si="17"/>
        <v>25.89294117647059</v>
      </c>
      <c r="T16" s="69">
        <f t="shared" ca="1" si="18"/>
        <v>40.892941176470586</v>
      </c>
      <c r="U16" s="31">
        <f ca="1">IF(A16&lt;($V$8+1),AllPlayers!L8,0)</f>
        <v>178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John Power</v>
      </c>
      <c r="D17" s="67" t="str">
        <f t="shared" ca="1" si="13"/>
        <v>(Arnie's Army)</v>
      </c>
      <c r="E17" s="64">
        <f t="shared" ca="1" si="0"/>
        <v>21.85</v>
      </c>
      <c r="F17" s="64" t="str">
        <f t="shared" ca="1" si="1"/>
        <v>W</v>
      </c>
      <c r="G17" s="64">
        <f t="shared" ca="1" si="2"/>
        <v>27.15</v>
      </c>
      <c r="H17" s="64" t="str">
        <f t="shared" ca="1" si="3"/>
        <v>W</v>
      </c>
      <c r="I17" s="64">
        <f t="shared" ca="1" si="4"/>
        <v>25.25</v>
      </c>
      <c r="J17" s="64" t="str">
        <f t="shared" ca="1" si="5"/>
        <v>W</v>
      </c>
      <c r="K17" s="64">
        <f t="shared" ca="1" si="6"/>
        <v>24.64</v>
      </c>
      <c r="L17" s="64" t="str">
        <f t="shared" ca="1" si="7"/>
        <v>W</v>
      </c>
      <c r="M17" s="64">
        <f t="shared" ca="1" si="8"/>
        <v>24.78</v>
      </c>
      <c r="N17" s="64" t="str">
        <f t="shared" ca="1" si="9"/>
        <v>L</v>
      </c>
      <c r="O17" s="66">
        <f t="shared" ca="1" si="14"/>
        <v>17</v>
      </c>
      <c r="P17" s="33">
        <f t="shared" ca="1" si="15"/>
        <v>16</v>
      </c>
      <c r="Q17" s="146">
        <f t="shared" ca="1" si="16"/>
        <v>94.12</v>
      </c>
      <c r="R17" s="68">
        <f t="shared" ca="1" si="10"/>
        <v>27.77</v>
      </c>
      <c r="S17" s="68">
        <f t="shared" ca="1" si="17"/>
        <v>24.74235294117647</v>
      </c>
      <c r="T17" s="69">
        <f t="shared" ca="1" si="18"/>
        <v>40.74235294117647</v>
      </c>
      <c r="U17" s="31">
        <f ca="1">IF(A17&lt;($V$8+1),AllPlayers!L9,0)</f>
        <v>6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Eastwood</v>
      </c>
      <c r="D18" s="67" t="str">
        <f t="shared" ca="1" si="13"/>
        <v>(Sunbury)</v>
      </c>
      <c r="E18" s="64">
        <f t="shared" ca="1" si="0"/>
        <v>25.41</v>
      </c>
      <c r="F18" s="64" t="str">
        <f t="shared" ca="1" si="1"/>
        <v>L</v>
      </c>
      <c r="G18" s="64">
        <f t="shared" ca="1" si="2"/>
        <v>28.9</v>
      </c>
      <c r="H18" s="64" t="str">
        <f t="shared" ca="1" si="3"/>
        <v>W</v>
      </c>
      <c r="I18" s="64" t="str">
        <f t="shared" ca="1" si="4"/>
        <v/>
      </c>
      <c r="J18" s="64" t="str">
        <f t="shared" ca="1" si="5"/>
        <v/>
      </c>
      <c r="K18" s="64">
        <f t="shared" ca="1" si="6"/>
        <v>23.2</v>
      </c>
      <c r="L18" s="64" t="str">
        <f t="shared" ca="1" si="7"/>
        <v>W</v>
      </c>
      <c r="M18" s="64">
        <f t="shared" ca="1" si="8"/>
        <v>25.91</v>
      </c>
      <c r="N18" s="64" t="str">
        <f t="shared" ca="1" si="9"/>
        <v>W</v>
      </c>
      <c r="O18" s="66">
        <f t="shared" ca="1" si="14"/>
        <v>16</v>
      </c>
      <c r="P18" s="33">
        <f t="shared" ca="1" si="15"/>
        <v>14</v>
      </c>
      <c r="Q18" s="146">
        <f t="shared" ca="1" si="16"/>
        <v>87.5</v>
      </c>
      <c r="R18" s="68">
        <f t="shared" ca="1" si="10"/>
        <v>31.98</v>
      </c>
      <c r="S18" s="68">
        <f t="shared" ca="1" si="17"/>
        <v>26.101250000000004</v>
      </c>
      <c r="T18" s="69">
        <f t="shared" ca="1" si="18"/>
        <v>40.101250000000007</v>
      </c>
      <c r="U18" s="31">
        <f ca="1">IF(A18&lt;($V$8+1),AllPlayers!L10,0)</f>
        <v>126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Andrew Foster</v>
      </c>
      <c r="D19" s="67" t="str">
        <f t="shared" ca="1" si="13"/>
        <v>(WWMC)</v>
      </c>
      <c r="E19" s="64">
        <f t="shared" ca="1" si="0"/>
        <v>28.9</v>
      </c>
      <c r="F19" s="64" t="str">
        <f t="shared" ca="1" si="1"/>
        <v>W</v>
      </c>
      <c r="G19" s="64">
        <f t="shared" ca="1" si="2"/>
        <v>27.05</v>
      </c>
      <c r="H19" s="64" t="str">
        <f t="shared" ca="1" si="3"/>
        <v>W</v>
      </c>
      <c r="I19" s="64">
        <f t="shared" ca="1" si="4"/>
        <v>26.29</v>
      </c>
      <c r="J19" s="64" t="str">
        <f t="shared" ca="1" si="5"/>
        <v>W</v>
      </c>
      <c r="K19" s="64">
        <f t="shared" ca="1" si="6"/>
        <v>27.24</v>
      </c>
      <c r="L19" s="64" t="str">
        <f t="shared" ca="1" si="7"/>
        <v>W</v>
      </c>
      <c r="M19" s="64">
        <f t="shared" ca="1" si="8"/>
        <v>21.04</v>
      </c>
      <c r="N19" s="64" t="str">
        <f t="shared" ca="1" si="9"/>
        <v>L</v>
      </c>
      <c r="O19" s="66">
        <f t="shared" ca="1" si="14"/>
        <v>17</v>
      </c>
      <c r="P19" s="33">
        <f t="shared" ca="1" si="15"/>
        <v>12</v>
      </c>
      <c r="Q19" s="146">
        <f t="shared" ca="1" si="16"/>
        <v>70.59</v>
      </c>
      <c r="R19" s="68">
        <f t="shared" ca="1" si="10"/>
        <v>30.06</v>
      </c>
      <c r="S19" s="68">
        <f t="shared" ca="1" si="17"/>
        <v>26.900000000000002</v>
      </c>
      <c r="T19" s="69">
        <f t="shared" ca="1" si="18"/>
        <v>38.900000000000006</v>
      </c>
      <c r="U19" s="31">
        <f ca="1">IF(A19&lt;($V$8+1),AllPlayers!L11,0)</f>
        <v>177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Alan Casey</v>
      </c>
      <c r="D20" s="67" t="str">
        <f t="shared" ca="1" si="13"/>
        <v>(Sunbury)</v>
      </c>
      <c r="E20" s="64">
        <f t="shared" ca="1" si="0"/>
        <v>26.25</v>
      </c>
      <c r="F20" s="64" t="str">
        <f t="shared" ca="1" si="1"/>
        <v>W</v>
      </c>
      <c r="G20" s="64">
        <f t="shared" ca="1" si="2"/>
        <v>29.47</v>
      </c>
      <c r="H20" s="64" t="str">
        <f t="shared" ca="1" si="3"/>
        <v>W</v>
      </c>
      <c r="I20" s="64">
        <f t="shared" ca="1" si="4"/>
        <v>26.84</v>
      </c>
      <c r="J20" s="64" t="str">
        <f t="shared" ca="1" si="5"/>
        <v>W</v>
      </c>
      <c r="K20" s="64">
        <f t="shared" ca="1" si="6"/>
        <v>23.81</v>
      </c>
      <c r="L20" s="64" t="str">
        <f t="shared" ca="1" si="7"/>
        <v>W</v>
      </c>
      <c r="M20" s="64">
        <f t="shared" ca="1" si="8"/>
        <v>26.84</v>
      </c>
      <c r="N20" s="64" t="str">
        <f t="shared" ca="1" si="9"/>
        <v>W</v>
      </c>
      <c r="O20" s="66">
        <f t="shared" ca="1" si="14"/>
        <v>16</v>
      </c>
      <c r="P20" s="33">
        <f t="shared" ca="1" si="15"/>
        <v>13</v>
      </c>
      <c r="Q20" s="146">
        <f t="shared" ca="1" si="16"/>
        <v>81.25</v>
      </c>
      <c r="R20" s="68">
        <f t="shared" ca="1" si="10"/>
        <v>29.47</v>
      </c>
      <c r="S20" s="68">
        <f t="shared" ca="1" si="17"/>
        <v>25.654999999999998</v>
      </c>
      <c r="T20" s="69">
        <f t="shared" ca="1" si="18"/>
        <v>38.655000000000001</v>
      </c>
      <c r="U20" s="31">
        <f ca="1">IF(A20&lt;($V$8+1),AllPlayers!L12,0)</f>
        <v>132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 xml:space="preserve">Nick Ellis </v>
      </c>
      <c r="D21" s="67" t="str">
        <f t="shared" ca="1" si="13"/>
        <v>(Arnie's Army)</v>
      </c>
      <c r="E21" s="64">
        <f t="shared" ca="1" si="0"/>
        <v>21.41</v>
      </c>
      <c r="F21" s="64" t="str">
        <f t="shared" ca="1" si="1"/>
        <v>L</v>
      </c>
      <c r="G21" s="64">
        <f t="shared" ca="1" si="2"/>
        <v>25.84</v>
      </c>
      <c r="H21" s="64" t="str">
        <f t="shared" ca="1" si="3"/>
        <v>W</v>
      </c>
      <c r="I21" s="64">
        <f t="shared" ca="1" si="4"/>
        <v>24.05</v>
      </c>
      <c r="J21" s="64" t="str">
        <f t="shared" ca="1" si="5"/>
        <v>W</v>
      </c>
      <c r="K21" s="64">
        <f t="shared" ca="1" si="6"/>
        <v>23.36</v>
      </c>
      <c r="L21" s="64" t="str">
        <f t="shared" ca="1" si="7"/>
        <v>W</v>
      </c>
      <c r="M21" s="64">
        <f t="shared" ca="1" si="8"/>
        <v>25.05</v>
      </c>
      <c r="N21" s="64" t="str">
        <f t="shared" ca="1" si="9"/>
        <v>W</v>
      </c>
      <c r="O21" s="66">
        <f t="shared" ca="1" si="14"/>
        <v>17</v>
      </c>
      <c r="P21" s="33">
        <f t="shared" ca="1" si="15"/>
        <v>13</v>
      </c>
      <c r="Q21" s="146">
        <f t="shared" ca="1" si="16"/>
        <v>76.47</v>
      </c>
      <c r="R21" s="68">
        <f t="shared" ca="1" si="10"/>
        <v>28.78</v>
      </c>
      <c r="S21" s="68">
        <f t="shared" ca="1" si="17"/>
        <v>25.14</v>
      </c>
      <c r="T21" s="69">
        <f t="shared" ca="1" si="18"/>
        <v>38.14</v>
      </c>
      <c r="U21" s="31">
        <f ca="1">IF(A21&lt;($V$8+1),AllPlayers!L13,0)</f>
        <v>5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Rees Hall</v>
      </c>
      <c r="D22" s="67" t="str">
        <f t="shared" ca="1" si="13"/>
        <v>(Sunbury)</v>
      </c>
      <c r="E22" s="64">
        <f t="shared" ca="1" si="0"/>
        <v>25.05</v>
      </c>
      <c r="F22" s="64" t="str">
        <f t="shared" ca="1" si="1"/>
        <v>W</v>
      </c>
      <c r="G22" s="64">
        <f t="shared" ca="1" si="2"/>
        <v>27.66</v>
      </c>
      <c r="H22" s="64" t="str">
        <f t="shared" ca="1" si="3"/>
        <v>W</v>
      </c>
      <c r="I22" s="64">
        <f t="shared" ca="1" si="4"/>
        <v>28.88</v>
      </c>
      <c r="J22" s="64" t="str">
        <f t="shared" ca="1" si="5"/>
        <v>W</v>
      </c>
      <c r="K22" s="64">
        <f t="shared" ca="1" si="6"/>
        <v>25.91</v>
      </c>
      <c r="L22" s="64" t="str">
        <f t="shared" ca="1" si="7"/>
        <v>W</v>
      </c>
      <c r="M22" s="64">
        <f t="shared" ca="1" si="8"/>
        <v>23.26</v>
      </c>
      <c r="N22" s="64" t="str">
        <f t="shared" ca="1" si="9"/>
        <v>W</v>
      </c>
      <c r="O22" s="66">
        <f t="shared" ca="1" si="14"/>
        <v>16</v>
      </c>
      <c r="P22" s="33">
        <f t="shared" ca="1" si="15"/>
        <v>12</v>
      </c>
      <c r="Q22" s="146">
        <f t="shared" ca="1" si="16"/>
        <v>75</v>
      </c>
      <c r="R22" s="68">
        <f t="shared" ca="1" si="10"/>
        <v>28.88</v>
      </c>
      <c r="S22" s="68">
        <f t="shared" ca="1" si="17"/>
        <v>25.683125000000004</v>
      </c>
      <c r="T22" s="69">
        <f t="shared" ca="1" si="18"/>
        <v>37.683125000000004</v>
      </c>
      <c r="U22" s="31">
        <f ca="1">IF(A22&lt;($V$8+1),AllPlayers!L14,0)</f>
        <v>127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Dave Askew</v>
      </c>
      <c r="D23" s="67" t="str">
        <f t="shared" ca="1" si="13"/>
        <v>(WWMC)</v>
      </c>
      <c r="E23" s="64">
        <f t="shared" ca="1" si="0"/>
        <v>22.92</v>
      </c>
      <c r="F23" s="64" t="str">
        <f t="shared" ca="1" si="1"/>
        <v>W</v>
      </c>
      <c r="G23" s="64">
        <f t="shared" ca="1" si="2"/>
        <v>28.36</v>
      </c>
      <c r="H23" s="64" t="str">
        <f t="shared" ca="1" si="3"/>
        <v>W</v>
      </c>
      <c r="I23" s="64">
        <f t="shared" ca="1" si="4"/>
        <v>27.77</v>
      </c>
      <c r="J23" s="64" t="str">
        <f t="shared" ca="1" si="5"/>
        <v>W</v>
      </c>
      <c r="K23" s="64">
        <f t="shared" ca="1" si="6"/>
        <v>25.54</v>
      </c>
      <c r="L23" s="64" t="str">
        <f t="shared" ca="1" si="7"/>
        <v>L</v>
      </c>
      <c r="M23" s="64">
        <f t="shared" ca="1" si="8"/>
        <v>26.37</v>
      </c>
      <c r="N23" s="64" t="str">
        <f t="shared" ca="1" si="9"/>
        <v>W</v>
      </c>
      <c r="O23" s="66">
        <f t="shared" ca="1" si="14"/>
        <v>15</v>
      </c>
      <c r="P23" s="33">
        <f t="shared" ca="1" si="15"/>
        <v>12</v>
      </c>
      <c r="Q23" s="146">
        <f t="shared" ca="1" si="16"/>
        <v>80</v>
      </c>
      <c r="R23" s="68">
        <f t="shared" ca="1" si="10"/>
        <v>28.9</v>
      </c>
      <c r="S23" s="68">
        <f t="shared" ca="1" si="17"/>
        <v>25.386666666666667</v>
      </c>
      <c r="T23" s="69">
        <f t="shared" ca="1" si="18"/>
        <v>37.38666666666667</v>
      </c>
      <c r="U23" s="31">
        <f ca="1">IF(A23&lt;($V$8+1),AllPlayers!L15,0)</f>
        <v>184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Jason Kelly</v>
      </c>
      <c r="D24" s="67" t="str">
        <f t="shared" ca="1" si="13"/>
        <v>(WPBL)</v>
      </c>
      <c r="E24" s="64">
        <f t="shared" ca="1" si="0"/>
        <v>25.91</v>
      </c>
      <c r="F24" s="64" t="str">
        <f t="shared" ca="1" si="1"/>
        <v>W</v>
      </c>
      <c r="G24" s="64">
        <f t="shared" ca="1" si="2"/>
        <v>26.37</v>
      </c>
      <c r="H24" s="64" t="str">
        <f t="shared" ca="1" si="3"/>
        <v>W</v>
      </c>
      <c r="I24" s="64">
        <f t="shared" ca="1" si="4"/>
        <v>31.31</v>
      </c>
      <c r="J24" s="64" t="str">
        <f t="shared" ca="1" si="5"/>
        <v>W</v>
      </c>
      <c r="K24" s="64" t="str">
        <f t="shared" ca="1" si="6"/>
        <v/>
      </c>
      <c r="L24" s="64" t="str">
        <f t="shared" ca="1" si="7"/>
        <v/>
      </c>
      <c r="M24" s="64">
        <f t="shared" ca="1" si="8"/>
        <v>24.61</v>
      </c>
      <c r="N24" s="64" t="str">
        <f t="shared" ca="1" si="9"/>
        <v>L</v>
      </c>
      <c r="O24" s="66">
        <f t="shared" ca="1" si="14"/>
        <v>14</v>
      </c>
      <c r="P24" s="33">
        <f t="shared" ca="1" si="15"/>
        <v>11</v>
      </c>
      <c r="Q24" s="146">
        <f t="shared" ca="1" si="16"/>
        <v>78.569999999999993</v>
      </c>
      <c r="R24" s="68">
        <f t="shared" ca="1" si="10"/>
        <v>31.31</v>
      </c>
      <c r="S24" s="68">
        <f t="shared" ca="1" si="17"/>
        <v>25.895000000000003</v>
      </c>
      <c r="T24" s="69">
        <f t="shared" ca="1" si="18"/>
        <v>36.895000000000003</v>
      </c>
      <c r="U24" s="31">
        <f ca="1">IF(A24&lt;($V$8+1),AllPlayers!L16,0)</f>
        <v>229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Nigel Prior</v>
      </c>
      <c r="D25" s="67" t="str">
        <f t="shared" ca="1" si="13"/>
        <v>(West Byfleet)</v>
      </c>
      <c r="E25" s="64">
        <f t="shared" ca="1" si="0"/>
        <v>22.43</v>
      </c>
      <c r="F25" s="64" t="str">
        <f t="shared" ca="1" si="1"/>
        <v>W</v>
      </c>
      <c r="G25" s="64">
        <f t="shared" ca="1" si="2"/>
        <v>24.24</v>
      </c>
      <c r="H25" s="64" t="str">
        <f t="shared" ca="1" si="3"/>
        <v>W</v>
      </c>
      <c r="I25" s="64">
        <f t="shared" ca="1" si="4"/>
        <v>25.11</v>
      </c>
      <c r="J25" s="64" t="str">
        <f t="shared" ca="1" si="5"/>
        <v>L</v>
      </c>
      <c r="K25" s="64">
        <f t="shared" ca="1" si="6"/>
        <v>30.11</v>
      </c>
      <c r="L25" s="64" t="str">
        <f t="shared" ca="1" si="7"/>
        <v>L</v>
      </c>
      <c r="M25" s="64">
        <f t="shared" ca="1" si="8"/>
        <v>31.31</v>
      </c>
      <c r="N25" s="64" t="str">
        <f t="shared" ca="1" si="9"/>
        <v>W</v>
      </c>
      <c r="O25" s="66">
        <f t="shared" ca="1" si="14"/>
        <v>14</v>
      </c>
      <c r="P25" s="33">
        <f t="shared" ca="1" si="15"/>
        <v>11</v>
      </c>
      <c r="Q25" s="146">
        <f t="shared" ca="1" si="16"/>
        <v>78.569999999999993</v>
      </c>
      <c r="R25" s="68">
        <f t="shared" ca="1" si="10"/>
        <v>31.31</v>
      </c>
      <c r="S25" s="68">
        <f t="shared" ca="1" si="17"/>
        <v>25.891428571428577</v>
      </c>
      <c r="T25" s="69">
        <f t="shared" ca="1" si="18"/>
        <v>36.891428571428577</v>
      </c>
      <c r="U25" s="31">
        <f ca="1">IF(A25&lt;($V$8+1),AllPlayers!L17,0)</f>
        <v>208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Kurtis Atkins</v>
      </c>
      <c r="D26" s="67" t="str">
        <f t="shared" ca="1" si="13"/>
        <v>(WPBL)</v>
      </c>
      <c r="E26" s="64">
        <f t="shared" ca="1" si="0"/>
        <v>25.36</v>
      </c>
      <c r="F26" s="64" t="str">
        <f t="shared" ca="1" si="1"/>
        <v>W</v>
      </c>
      <c r="G26" s="64">
        <f t="shared" ca="1" si="2"/>
        <v>26.43</v>
      </c>
      <c r="H26" s="64" t="str">
        <f t="shared" ca="1" si="3"/>
        <v>W</v>
      </c>
      <c r="I26" s="64">
        <f t="shared" ca="1" si="4"/>
        <v>23.08</v>
      </c>
      <c r="J26" s="64" t="str">
        <f t="shared" ca="1" si="5"/>
        <v>W</v>
      </c>
      <c r="K26" s="64">
        <f t="shared" ca="1" si="6"/>
        <v>27.04</v>
      </c>
      <c r="L26" s="64" t="str">
        <f t="shared" ca="1" si="7"/>
        <v>W</v>
      </c>
      <c r="M26" s="64">
        <f t="shared" ca="1" si="8"/>
        <v>27.06</v>
      </c>
      <c r="N26" s="64" t="str">
        <f t="shared" ca="1" si="9"/>
        <v>W</v>
      </c>
      <c r="O26" s="66">
        <f t="shared" ca="1" si="14"/>
        <v>15</v>
      </c>
      <c r="P26" s="33">
        <f t="shared" ca="1" si="15"/>
        <v>13</v>
      </c>
      <c r="Q26" s="146">
        <f t="shared" ca="1" si="16"/>
        <v>86.67</v>
      </c>
      <c r="R26" s="68">
        <f t="shared" ca="1" si="10"/>
        <v>27.06</v>
      </c>
      <c r="S26" s="68">
        <f t="shared" ca="1" si="17"/>
        <v>23.652000000000001</v>
      </c>
      <c r="T26" s="69">
        <f t="shared" ca="1" si="18"/>
        <v>36.652000000000001</v>
      </c>
      <c r="U26" s="31">
        <f ca="1">IF(A26&lt;($V$8+1),AllPlayers!L18,0)</f>
        <v>231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Phil Wathen</v>
      </c>
      <c r="D27" s="67" t="str">
        <f t="shared" ca="1" si="13"/>
        <v>(Sunbury)</v>
      </c>
      <c r="E27" s="64">
        <f t="shared" ca="1" si="0"/>
        <v>17.68</v>
      </c>
      <c r="F27" s="64" t="str">
        <f t="shared" ca="1" si="1"/>
        <v>W</v>
      </c>
      <c r="G27" s="64">
        <f t="shared" ca="1" si="2"/>
        <v>25.29</v>
      </c>
      <c r="H27" s="64" t="str">
        <f t="shared" ca="1" si="3"/>
        <v>L</v>
      </c>
      <c r="I27" s="64">
        <f t="shared" ca="1" si="4"/>
        <v>22.87</v>
      </c>
      <c r="J27" s="64" t="str">
        <f t="shared" ca="1" si="5"/>
        <v>L</v>
      </c>
      <c r="K27" s="64">
        <f t="shared" ca="1" si="6"/>
        <v>20.82</v>
      </c>
      <c r="L27" s="64" t="str">
        <f t="shared" ca="1" si="7"/>
        <v>W</v>
      </c>
      <c r="M27" s="64">
        <f t="shared" ca="1" si="8"/>
        <v>26.84</v>
      </c>
      <c r="N27" s="64" t="str">
        <f t="shared" ca="1" si="9"/>
        <v>W</v>
      </c>
      <c r="O27" s="66">
        <f t="shared" ca="1" si="14"/>
        <v>16</v>
      </c>
      <c r="P27" s="33">
        <f t="shared" ca="1" si="15"/>
        <v>12</v>
      </c>
      <c r="Q27" s="146">
        <f t="shared" ca="1" si="16"/>
        <v>75</v>
      </c>
      <c r="R27" s="68">
        <f t="shared" ca="1" si="10"/>
        <v>31.92</v>
      </c>
      <c r="S27" s="68">
        <f t="shared" ca="1" si="17"/>
        <v>24.580000000000002</v>
      </c>
      <c r="T27" s="69">
        <f t="shared" ca="1" si="18"/>
        <v>36.58</v>
      </c>
      <c r="U27" s="31">
        <f ca="1">IF(A27&lt;($V$8+1),AllPlayers!L19,0)</f>
        <v>128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Ben West</v>
      </c>
      <c r="D28" s="67" t="str">
        <f t="shared" ca="1" si="13"/>
        <v>(St Peter's)</v>
      </c>
      <c r="E28" s="64">
        <f t="shared" ca="1" si="0"/>
        <v>22.05</v>
      </c>
      <c r="F28" s="64" t="str">
        <f t="shared" ca="1" si="1"/>
        <v>W</v>
      </c>
      <c r="G28" s="64">
        <f t="shared" ca="1" si="2"/>
        <v>24.47</v>
      </c>
      <c r="H28" s="64" t="str">
        <f t="shared" ca="1" si="3"/>
        <v>W</v>
      </c>
      <c r="I28" s="64">
        <f t="shared" ca="1" si="4"/>
        <v>22.77</v>
      </c>
      <c r="J28" s="64" t="str">
        <f t="shared" ca="1" si="5"/>
        <v>W</v>
      </c>
      <c r="K28" s="64">
        <f t="shared" ca="1" si="6"/>
        <v>26.45</v>
      </c>
      <c r="L28" s="64" t="str">
        <f t="shared" ca="1" si="7"/>
        <v>W</v>
      </c>
      <c r="M28" s="64">
        <f t="shared" ca="1" si="8"/>
        <v>26.24</v>
      </c>
      <c r="N28" s="64" t="str">
        <f t="shared" ca="1" si="9"/>
        <v>W</v>
      </c>
      <c r="O28" s="66">
        <f t="shared" ca="1" si="14"/>
        <v>17</v>
      </c>
      <c r="P28" s="33">
        <f t="shared" ca="1" si="15"/>
        <v>12</v>
      </c>
      <c r="Q28" s="146">
        <f t="shared" ca="1" si="16"/>
        <v>70.59</v>
      </c>
      <c r="R28" s="68">
        <f t="shared" ca="1" si="10"/>
        <v>29.43</v>
      </c>
      <c r="S28" s="68">
        <f t="shared" ca="1" si="17"/>
        <v>23.985882352941172</v>
      </c>
      <c r="T28" s="69">
        <f t="shared" ca="1" si="18"/>
        <v>35.985882352941175</v>
      </c>
      <c r="U28" s="31">
        <f ca="1">IF(A28&lt;($V$8+1),AllPlayers!L20,0)</f>
        <v>104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Damon Ede</v>
      </c>
      <c r="D29" s="67" t="str">
        <f t="shared" ca="1" si="13"/>
        <v>(Epsom)</v>
      </c>
      <c r="E29" s="64">
        <f t="shared" ca="1" si="0"/>
        <v>24.24</v>
      </c>
      <c r="F29" s="64" t="str">
        <f t="shared" ca="1" si="1"/>
        <v>W</v>
      </c>
      <c r="G29" s="64">
        <f t="shared" ca="1" si="2"/>
        <v>25.91</v>
      </c>
      <c r="H29" s="64" t="str">
        <f t="shared" ca="1" si="3"/>
        <v>W</v>
      </c>
      <c r="I29" s="64">
        <f t="shared" ca="1" si="4"/>
        <v>25.91</v>
      </c>
      <c r="J29" s="64" t="str">
        <f t="shared" ca="1" si="5"/>
        <v>W</v>
      </c>
      <c r="K29" s="64">
        <f t="shared" ca="1" si="6"/>
        <v>28.17</v>
      </c>
      <c r="L29" s="64" t="str">
        <f t="shared" ca="1" si="7"/>
        <v>W</v>
      </c>
      <c r="M29" s="64">
        <f t="shared" ca="1" si="8"/>
        <v>21.96</v>
      </c>
      <c r="N29" s="64" t="str">
        <f t="shared" ca="1" si="9"/>
        <v>L</v>
      </c>
      <c r="O29" s="66">
        <f t="shared" ca="1" si="14"/>
        <v>17</v>
      </c>
      <c r="P29" s="33">
        <f t="shared" ca="1" si="15"/>
        <v>11</v>
      </c>
      <c r="Q29" s="146">
        <f t="shared" ca="1" si="16"/>
        <v>64.709999999999994</v>
      </c>
      <c r="R29" s="68">
        <f t="shared" ca="1" si="10"/>
        <v>29.37</v>
      </c>
      <c r="S29" s="68">
        <f t="shared" ca="1" si="17"/>
        <v>24.308823529411768</v>
      </c>
      <c r="T29" s="69">
        <f t="shared" ca="1" si="18"/>
        <v>35.308823529411768</v>
      </c>
      <c r="U29" s="31">
        <f ca="1">IF(A29&lt;($V$8+1),AllPlayers!L21,0)</f>
        <v>57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Matt Carter</v>
      </c>
      <c r="D30" s="67" t="str">
        <f t="shared" ca="1" si="13"/>
        <v>(Arnie's Army)</v>
      </c>
      <c r="E30" s="64">
        <f t="shared" ca="1" si="0"/>
        <v>22.1</v>
      </c>
      <c r="F30" s="64" t="str">
        <f t="shared" ca="1" si="1"/>
        <v>W</v>
      </c>
      <c r="G30" s="64">
        <f t="shared" ca="1" si="2"/>
        <v>27.23</v>
      </c>
      <c r="H30" s="64" t="str">
        <f t="shared" ca="1" si="3"/>
        <v>W</v>
      </c>
      <c r="I30" s="64">
        <f t="shared" ca="1" si="4"/>
        <v>21.22</v>
      </c>
      <c r="J30" s="64" t="str">
        <f t="shared" ca="1" si="5"/>
        <v>W</v>
      </c>
      <c r="K30" s="64">
        <f t="shared" ca="1" si="6"/>
        <v>26.33</v>
      </c>
      <c r="L30" s="64" t="str">
        <f t="shared" ca="1" si="7"/>
        <v>L</v>
      </c>
      <c r="M30" s="64">
        <f t="shared" ca="1" si="8"/>
        <v>20.87</v>
      </c>
      <c r="N30" s="64" t="str">
        <f t="shared" ca="1" si="9"/>
        <v>W</v>
      </c>
      <c r="O30" s="66">
        <f t="shared" ca="1" si="14"/>
        <v>16</v>
      </c>
      <c r="P30" s="33">
        <f t="shared" ca="1" si="15"/>
        <v>11</v>
      </c>
      <c r="Q30" s="146">
        <f t="shared" ca="1" si="16"/>
        <v>68.75</v>
      </c>
      <c r="R30" s="68">
        <f t="shared" ca="1" si="10"/>
        <v>27.49</v>
      </c>
      <c r="S30" s="68">
        <f t="shared" ca="1" si="17"/>
        <v>23.749375000000004</v>
      </c>
      <c r="T30" s="69">
        <f t="shared" ca="1" si="18"/>
        <v>34.749375000000001</v>
      </c>
      <c r="U30" s="31">
        <f ca="1">IF(A30&lt;($V$8+1),AllPlayers!L22,0)</f>
        <v>7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Darryl Pilgrim</v>
      </c>
      <c r="D31" s="67" t="str">
        <f t="shared" ca="1" si="13"/>
        <v>(WPBL)</v>
      </c>
      <c r="E31" s="64">
        <f t="shared" ca="1" si="0"/>
        <v>28.9</v>
      </c>
      <c r="F31" s="64" t="str">
        <f t="shared" ca="1" si="1"/>
        <v>W</v>
      </c>
      <c r="G31" s="64">
        <f t="shared" ca="1" si="2"/>
        <v>26.37</v>
      </c>
      <c r="H31" s="64" t="str">
        <f t="shared" ca="1" si="3"/>
        <v>W</v>
      </c>
      <c r="I31" s="64">
        <f t="shared" ca="1" si="4"/>
        <v>25.52</v>
      </c>
      <c r="J31" s="64" t="str">
        <f t="shared" ca="1" si="5"/>
        <v>L</v>
      </c>
      <c r="K31" s="64">
        <f t="shared" ca="1" si="6"/>
        <v>22.98</v>
      </c>
      <c r="L31" s="64" t="str">
        <f t="shared" ca="1" si="7"/>
        <v>L</v>
      </c>
      <c r="M31" s="64" t="str">
        <f t="shared" ca="1" si="8"/>
        <v/>
      </c>
      <c r="N31" s="64" t="str">
        <f t="shared" ca="1" si="9"/>
        <v/>
      </c>
      <c r="O31" s="66">
        <f t="shared" ca="1" si="14"/>
        <v>15</v>
      </c>
      <c r="P31" s="33">
        <f t="shared" ca="1" si="15"/>
        <v>9</v>
      </c>
      <c r="Q31" s="146">
        <f t="shared" ca="1" si="16"/>
        <v>60</v>
      </c>
      <c r="R31" s="68">
        <f t="shared" ca="1" si="10"/>
        <v>28.9</v>
      </c>
      <c r="S31" s="68">
        <f t="shared" ca="1" si="17"/>
        <v>25.584</v>
      </c>
      <c r="T31" s="69">
        <f t="shared" ca="1" si="18"/>
        <v>34.584000000000003</v>
      </c>
      <c r="U31" s="31">
        <f ca="1">IF(A31&lt;($V$8+1),AllPlayers!L23,0)</f>
        <v>232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Tyler Radlett</v>
      </c>
      <c r="D32" s="67" t="str">
        <f t="shared" ca="1" si="13"/>
        <v>(Farmers)</v>
      </c>
      <c r="E32" s="64">
        <f t="shared" ca="1" si="0"/>
        <v>24.54</v>
      </c>
      <c r="F32" s="64" t="str">
        <f t="shared" ca="1" si="1"/>
        <v>L</v>
      </c>
      <c r="G32" s="64">
        <f t="shared" ca="1" si="2"/>
        <v>20.309999999999999</v>
      </c>
      <c r="H32" s="64" t="str">
        <f t="shared" ca="1" si="3"/>
        <v>W</v>
      </c>
      <c r="I32" s="64">
        <f t="shared" ca="1" si="4"/>
        <v>23.58</v>
      </c>
      <c r="J32" s="64" t="str">
        <f t="shared" ca="1" si="5"/>
        <v>L</v>
      </c>
      <c r="K32" s="64">
        <f t="shared" ca="1" si="6"/>
        <v>25.05</v>
      </c>
      <c r="L32" s="64" t="str">
        <f t="shared" ca="1" si="7"/>
        <v>W</v>
      </c>
      <c r="M32" s="64">
        <f t="shared" ca="1" si="8"/>
        <v>23.48</v>
      </c>
      <c r="N32" s="64" t="str">
        <f t="shared" ca="1" si="9"/>
        <v>W</v>
      </c>
      <c r="O32" s="66">
        <f t="shared" ca="1" si="14"/>
        <v>16</v>
      </c>
      <c r="P32" s="33">
        <f t="shared" ca="1" si="15"/>
        <v>11</v>
      </c>
      <c r="Q32" s="146">
        <f t="shared" ca="1" si="16"/>
        <v>68.75</v>
      </c>
      <c r="R32" s="68">
        <f t="shared" ca="1" si="10"/>
        <v>26.45</v>
      </c>
      <c r="S32" s="68">
        <f t="shared" ca="1" si="17"/>
        <v>23.354375000000001</v>
      </c>
      <c r="T32" s="69">
        <f t="shared" ca="1" si="18"/>
        <v>34.354375000000005</v>
      </c>
      <c r="U32" s="31">
        <f ca="1">IF(A32&lt;($V$8+1),AllPlayers!L24,0)</f>
        <v>158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Connor Scutt</v>
      </c>
      <c r="D33" s="67" t="str">
        <f t="shared" ca="1" si="13"/>
        <v>(Bishopsford)</v>
      </c>
      <c r="E33" s="64">
        <f t="shared" ca="1" si="0"/>
        <v>21.89</v>
      </c>
      <c r="F33" s="64" t="str">
        <f t="shared" ca="1" si="1"/>
        <v>W</v>
      </c>
      <c r="G33" s="64">
        <f t="shared" ca="1" si="2"/>
        <v>25.97</v>
      </c>
      <c r="H33" s="64" t="str">
        <f t="shared" ca="1" si="3"/>
        <v>L</v>
      </c>
      <c r="I33" s="64">
        <f t="shared" ca="1" si="4"/>
        <v>23.9</v>
      </c>
      <c r="J33" s="64" t="str">
        <f t="shared" ca="1" si="5"/>
        <v>W</v>
      </c>
      <c r="K33" s="64">
        <f t="shared" ca="1" si="6"/>
        <v>21.74</v>
      </c>
      <c r="L33" s="64" t="str">
        <f t="shared" ca="1" si="7"/>
        <v>W</v>
      </c>
      <c r="M33" s="64">
        <f t="shared" ca="1" si="8"/>
        <v>28.36</v>
      </c>
      <c r="N33" s="64" t="str">
        <f t="shared" ca="1" si="9"/>
        <v>W</v>
      </c>
      <c r="O33" s="66">
        <f t="shared" ca="1" si="14"/>
        <v>16</v>
      </c>
      <c r="P33" s="33">
        <f t="shared" ca="1" si="15"/>
        <v>11</v>
      </c>
      <c r="Q33" s="146">
        <f t="shared" ca="1" si="16"/>
        <v>68.75</v>
      </c>
      <c r="R33" s="68">
        <f t="shared" ca="1" si="10"/>
        <v>28.36</v>
      </c>
      <c r="S33" s="68">
        <f t="shared" ca="1" si="17"/>
        <v>23.299374999999998</v>
      </c>
      <c r="T33" s="69">
        <f t="shared" ca="1" si="18"/>
        <v>34.299374999999998</v>
      </c>
      <c r="U33" s="31">
        <f ca="1">IF(A33&lt;($V$8+1),AllPlayers!L25,0)</f>
        <v>28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Dave Webb</v>
      </c>
      <c r="D34" s="67" t="str">
        <f t="shared" ca="1" si="13"/>
        <v>(WPBL)</v>
      </c>
      <c r="E34" s="64">
        <f t="shared" ca="1" si="0"/>
        <v>25.98</v>
      </c>
      <c r="F34" s="64" t="str">
        <f t="shared" ca="1" si="1"/>
        <v>L</v>
      </c>
      <c r="G34" s="64">
        <f t="shared" ca="1" si="2"/>
        <v>23.12</v>
      </c>
      <c r="H34" s="64" t="str">
        <f t="shared" ca="1" si="3"/>
        <v>W</v>
      </c>
      <c r="I34" s="64">
        <f t="shared" ca="1" si="4"/>
        <v>26.64</v>
      </c>
      <c r="J34" s="64" t="str">
        <f t="shared" ca="1" si="5"/>
        <v>W</v>
      </c>
      <c r="K34" s="64">
        <f t="shared" ca="1" si="6"/>
        <v>25.46</v>
      </c>
      <c r="L34" s="64" t="str">
        <f t="shared" ca="1" si="7"/>
        <v>W</v>
      </c>
      <c r="M34" s="64">
        <f t="shared" ca="1" si="8"/>
        <v>28.36</v>
      </c>
      <c r="N34" s="64" t="str">
        <f t="shared" ca="1" si="9"/>
        <v>W</v>
      </c>
      <c r="O34" s="66">
        <f t="shared" ca="1" si="14"/>
        <v>15</v>
      </c>
      <c r="P34" s="33">
        <f t="shared" ca="1" si="15"/>
        <v>10</v>
      </c>
      <c r="Q34" s="146">
        <f t="shared" ca="1" si="16"/>
        <v>66.67</v>
      </c>
      <c r="R34" s="68">
        <f t="shared" ca="1" si="10"/>
        <v>28.36</v>
      </c>
      <c r="S34" s="68">
        <f t="shared" ca="1" si="17"/>
        <v>23.95333333333333</v>
      </c>
      <c r="T34" s="69">
        <f t="shared" ca="1" si="18"/>
        <v>33.953333333333333</v>
      </c>
      <c r="U34" s="31">
        <f ca="1">IF(A34&lt;($V$8+1),AllPlayers!L26,0)</f>
        <v>228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Ryan Payne</v>
      </c>
      <c r="D35" s="67" t="str">
        <f t="shared" ca="1" si="13"/>
        <v>(Bishopsford)</v>
      </c>
      <c r="E35" s="64">
        <f t="shared" ca="1" si="0"/>
        <v>21.47</v>
      </c>
      <c r="F35" s="64" t="str">
        <f t="shared" ca="1" si="1"/>
        <v>W</v>
      </c>
      <c r="G35" s="64" t="str">
        <f t="shared" ca="1" si="2"/>
        <v/>
      </c>
      <c r="H35" s="64" t="str">
        <f t="shared" ca="1" si="3"/>
        <v/>
      </c>
      <c r="I35" s="64">
        <f t="shared" ca="1" si="4"/>
        <v>27.33</v>
      </c>
      <c r="J35" s="64" t="str">
        <f t="shared" ca="1" si="5"/>
        <v>W</v>
      </c>
      <c r="K35" s="64">
        <f t="shared" ca="1" si="6"/>
        <v>21.95</v>
      </c>
      <c r="L35" s="64" t="str">
        <f t="shared" ca="1" si="7"/>
        <v>L</v>
      </c>
      <c r="M35" s="64">
        <f t="shared" ca="1" si="8"/>
        <v>24.96</v>
      </c>
      <c r="N35" s="64" t="str">
        <f t="shared" ca="1" si="9"/>
        <v>L</v>
      </c>
      <c r="O35" s="66">
        <f t="shared" ca="1" si="14"/>
        <v>16</v>
      </c>
      <c r="P35" s="33">
        <f t="shared" ca="1" si="15"/>
        <v>10</v>
      </c>
      <c r="Q35" s="146">
        <f t="shared" ca="1" si="16"/>
        <v>62.5</v>
      </c>
      <c r="R35" s="68">
        <f t="shared" ca="1" si="10"/>
        <v>27.33</v>
      </c>
      <c r="S35" s="68">
        <f t="shared" ca="1" si="17"/>
        <v>23.81999999999999</v>
      </c>
      <c r="T35" s="69">
        <f t="shared" ca="1" si="18"/>
        <v>33.819999999999993</v>
      </c>
      <c r="U35" s="31">
        <f ca="1">IF(A35&lt;($V$8+1),AllPlayers!L27,0)</f>
        <v>38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Nev Wright</v>
      </c>
      <c r="D36" s="67" t="str">
        <f t="shared" ca="1" si="13"/>
        <v>(Farmers)</v>
      </c>
      <c r="E36" s="64">
        <f t="shared" ca="1" si="0"/>
        <v>27.56</v>
      </c>
      <c r="F36" s="64" t="str">
        <f t="shared" ca="1" si="1"/>
        <v>W</v>
      </c>
      <c r="G36" s="64">
        <f t="shared" ca="1" si="2"/>
        <v>23.39</v>
      </c>
      <c r="H36" s="64" t="str">
        <f t="shared" ca="1" si="3"/>
        <v>W</v>
      </c>
      <c r="I36" s="64">
        <f t="shared" ca="1" si="4"/>
        <v>27.5</v>
      </c>
      <c r="J36" s="64" t="str">
        <f t="shared" ca="1" si="5"/>
        <v>L</v>
      </c>
      <c r="K36" s="64">
        <f t="shared" ca="1" si="6"/>
        <v>25.91</v>
      </c>
      <c r="L36" s="64" t="str">
        <f t="shared" ca="1" si="7"/>
        <v>W</v>
      </c>
      <c r="M36" s="64">
        <f t="shared" ca="1" si="8"/>
        <v>24.76</v>
      </c>
      <c r="N36" s="64" t="str">
        <f t="shared" ca="1" si="9"/>
        <v>W</v>
      </c>
      <c r="O36" s="66">
        <f t="shared" ca="1" si="14"/>
        <v>17</v>
      </c>
      <c r="P36" s="33">
        <f t="shared" ca="1" si="15"/>
        <v>9</v>
      </c>
      <c r="Q36" s="146">
        <f t="shared" ca="1" si="16"/>
        <v>52.94</v>
      </c>
      <c r="R36" s="68">
        <f t="shared" ca="1" si="10"/>
        <v>28.9</v>
      </c>
      <c r="S36" s="68">
        <f t="shared" ca="1" si="17"/>
        <v>24.665882352941175</v>
      </c>
      <c r="T36" s="69">
        <f t="shared" ca="1" si="18"/>
        <v>33.665882352941175</v>
      </c>
      <c r="U36" s="31">
        <f ca="1">IF(A36&lt;($V$8+1),AllPlayers!L28,0)</f>
        <v>151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Rob Arthur</v>
      </c>
      <c r="D37" s="67" t="str">
        <f t="shared" ca="1" si="13"/>
        <v>(Sunbury)</v>
      </c>
      <c r="E37" s="64">
        <f t="shared" ca="1" si="0"/>
        <v>22.85</v>
      </c>
      <c r="F37" s="64" t="str">
        <f t="shared" ca="1" si="1"/>
        <v>W</v>
      </c>
      <c r="G37" s="64">
        <f t="shared" ca="1" si="2"/>
        <v>17.690000000000001</v>
      </c>
      <c r="H37" s="64" t="str">
        <f t="shared" ca="1" si="3"/>
        <v>W</v>
      </c>
      <c r="I37" s="64">
        <f t="shared" ca="1" si="4"/>
        <v>21.73</v>
      </c>
      <c r="J37" s="64" t="str">
        <f t="shared" ca="1" si="5"/>
        <v>W</v>
      </c>
      <c r="K37" s="64">
        <f t="shared" ca="1" si="6"/>
        <v>24.73</v>
      </c>
      <c r="L37" s="64" t="str">
        <f t="shared" ca="1" si="7"/>
        <v>W</v>
      </c>
      <c r="M37" s="64">
        <f t="shared" ca="1" si="8"/>
        <v>23.46</v>
      </c>
      <c r="N37" s="64" t="str">
        <f t="shared" ca="1" si="9"/>
        <v>W</v>
      </c>
      <c r="O37" s="66">
        <f t="shared" ca="1" si="14"/>
        <v>15</v>
      </c>
      <c r="P37" s="33">
        <f t="shared" ca="1" si="15"/>
        <v>11</v>
      </c>
      <c r="Q37" s="146">
        <f t="shared" ca="1" si="16"/>
        <v>73.33</v>
      </c>
      <c r="R37" s="68">
        <f t="shared" ca="1" si="10"/>
        <v>26.37</v>
      </c>
      <c r="S37" s="68">
        <f t="shared" ca="1" si="17"/>
        <v>22.334666666666671</v>
      </c>
      <c r="T37" s="69">
        <f t="shared" ca="1" si="18"/>
        <v>33.334666666666671</v>
      </c>
      <c r="U37" s="31">
        <f ca="1">IF(A37&lt;($V$8+1),AllPlayers!L29,0)</f>
        <v>131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Darren Bryant</v>
      </c>
      <c r="D38" s="67" t="str">
        <f t="shared" ca="1" si="13"/>
        <v>(Farmers)</v>
      </c>
      <c r="E38" s="64">
        <f t="shared" ca="1" si="0"/>
        <v>25.96</v>
      </c>
      <c r="F38" s="64" t="str">
        <f t="shared" ca="1" si="1"/>
        <v>W</v>
      </c>
      <c r="G38" s="64">
        <f t="shared" ca="1" si="2"/>
        <v>21.72</v>
      </c>
      <c r="H38" s="64" t="str">
        <f t="shared" ca="1" si="3"/>
        <v>W</v>
      </c>
      <c r="I38" s="64">
        <f t="shared" ca="1" si="4"/>
        <v>22.61</v>
      </c>
      <c r="J38" s="64" t="str">
        <f t="shared" ca="1" si="5"/>
        <v>L</v>
      </c>
      <c r="K38" s="64">
        <f t="shared" ca="1" si="6"/>
        <v>24.67</v>
      </c>
      <c r="L38" s="64" t="str">
        <f t="shared" ca="1" si="7"/>
        <v>L</v>
      </c>
      <c r="M38" s="64">
        <f t="shared" ca="1" si="8"/>
        <v>28.57</v>
      </c>
      <c r="N38" s="64" t="str">
        <f t="shared" ca="1" si="9"/>
        <v>W</v>
      </c>
      <c r="O38" s="66">
        <f t="shared" ca="1" si="14"/>
        <v>16</v>
      </c>
      <c r="P38" s="33">
        <f t="shared" ca="1" si="15"/>
        <v>9</v>
      </c>
      <c r="Q38" s="146">
        <f t="shared" ca="1" si="16"/>
        <v>56.25</v>
      </c>
      <c r="R38" s="68">
        <f t="shared" ca="1" si="10"/>
        <v>28.57</v>
      </c>
      <c r="S38" s="68">
        <f t="shared" ca="1" si="17"/>
        <v>24.253124999999997</v>
      </c>
      <c r="T38" s="69">
        <f t="shared" ca="1" si="18"/>
        <v>33.253124999999997</v>
      </c>
      <c r="U38" s="31">
        <f ca="1">IF(A38&lt;($V$8+1),AllPlayers!L30,0)</f>
        <v>152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Tony Hammond</v>
      </c>
      <c r="D39" s="67" t="str">
        <f t="shared" ca="1" si="13"/>
        <v>(Arnie's Army)</v>
      </c>
      <c r="E39" s="64">
        <f t="shared" ca="1" si="0"/>
        <v>25.91</v>
      </c>
      <c r="F39" s="64" t="str">
        <f t="shared" ca="1" si="1"/>
        <v>W</v>
      </c>
      <c r="G39" s="64">
        <f t="shared" ca="1" si="2"/>
        <v>24.38</v>
      </c>
      <c r="H39" s="64" t="str">
        <f t="shared" ca="1" si="3"/>
        <v>W</v>
      </c>
      <c r="I39" s="64">
        <f t="shared" ca="1" si="4"/>
        <v>24.1</v>
      </c>
      <c r="J39" s="64" t="str">
        <f t="shared" ca="1" si="5"/>
        <v>W</v>
      </c>
      <c r="K39" s="64">
        <f t="shared" ca="1" si="6"/>
        <v>22.52</v>
      </c>
      <c r="L39" s="64" t="str">
        <f t="shared" ca="1" si="7"/>
        <v>L</v>
      </c>
      <c r="M39" s="64">
        <f t="shared" ca="1" si="8"/>
        <v>24.81</v>
      </c>
      <c r="N39" s="64" t="str">
        <f t="shared" ca="1" si="9"/>
        <v>L</v>
      </c>
      <c r="O39" s="66">
        <f t="shared" ca="1" si="14"/>
        <v>15</v>
      </c>
      <c r="P39" s="33">
        <f t="shared" ca="1" si="15"/>
        <v>9</v>
      </c>
      <c r="Q39" s="146">
        <f t="shared" ca="1" si="16"/>
        <v>60</v>
      </c>
      <c r="R39" s="68">
        <f t="shared" ca="1" si="10"/>
        <v>27.29</v>
      </c>
      <c r="S39" s="68">
        <f t="shared" ca="1" si="17"/>
        <v>24.04666666666667</v>
      </c>
      <c r="T39" s="69">
        <f t="shared" ca="1" si="18"/>
        <v>33.046666666666667</v>
      </c>
      <c r="U39" s="31">
        <f ca="1">IF(A39&lt;($V$8+1),AllPlayers!L31,0)</f>
        <v>8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Gary Creamer</v>
      </c>
      <c r="D40" s="67" t="str">
        <f t="shared" ca="1" si="13"/>
        <v>(Forestdale)</v>
      </c>
      <c r="E40" s="64">
        <f t="shared" ca="1" si="0"/>
        <v>24.06</v>
      </c>
      <c r="F40" s="64" t="str">
        <f t="shared" ca="1" si="1"/>
        <v>L</v>
      </c>
      <c r="G40" s="64">
        <f t="shared" ca="1" si="2"/>
        <v>23.44</v>
      </c>
      <c r="H40" s="64" t="str">
        <f t="shared" ca="1" si="3"/>
        <v>L</v>
      </c>
      <c r="I40" s="64">
        <f t="shared" ca="1" si="4"/>
        <v>22.4</v>
      </c>
      <c r="J40" s="64" t="str">
        <f t="shared" ca="1" si="5"/>
        <v>L</v>
      </c>
      <c r="K40" s="64" t="str">
        <f t="shared" ca="1" si="6"/>
        <v/>
      </c>
      <c r="L40" s="64" t="str">
        <f t="shared" ca="1" si="7"/>
        <v/>
      </c>
      <c r="M40" s="64">
        <f t="shared" ca="1" si="8"/>
        <v>21.62</v>
      </c>
      <c r="N40" s="64" t="str">
        <f t="shared" ca="1" si="9"/>
        <v>W</v>
      </c>
      <c r="O40" s="66">
        <f t="shared" ca="1" si="14"/>
        <v>16</v>
      </c>
      <c r="P40" s="33">
        <f t="shared" ca="1" si="15"/>
        <v>9</v>
      </c>
      <c r="Q40" s="146">
        <f t="shared" ca="1" si="16"/>
        <v>56.25</v>
      </c>
      <c r="R40" s="68">
        <f t="shared" ca="1" si="10"/>
        <v>28.12</v>
      </c>
      <c r="S40" s="68">
        <f t="shared" ca="1" si="17"/>
        <v>23.769374999999997</v>
      </c>
      <c r="T40" s="69">
        <f t="shared" ca="1" si="18"/>
        <v>32.769374999999997</v>
      </c>
      <c r="U40" s="31">
        <f ca="1">IF(A40&lt;($V$8+1),AllPlayers!L32,0)</f>
        <v>78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 xml:space="preserve">Robbie Turner </v>
      </c>
      <c r="D41" s="67" t="str">
        <f t="shared" ca="1" si="13"/>
        <v>(Forestdale)</v>
      </c>
      <c r="E41" s="64" t="str">
        <f t="shared" ca="1" si="0"/>
        <v/>
      </c>
      <c r="F41" s="64" t="str">
        <f t="shared" ca="1" si="1"/>
        <v/>
      </c>
      <c r="G41" s="64" t="str">
        <f t="shared" ca="1" si="2"/>
        <v/>
      </c>
      <c r="H41" s="64" t="str">
        <f t="shared" ca="1" si="3"/>
        <v/>
      </c>
      <c r="I41" s="64">
        <f t="shared" ca="1" si="4"/>
        <v>26.74</v>
      </c>
      <c r="J41" s="64" t="str">
        <f t="shared" ca="1" si="5"/>
        <v>W</v>
      </c>
      <c r="K41" s="64">
        <f t="shared" ca="1" si="6"/>
        <v>22.34</v>
      </c>
      <c r="L41" s="64" t="str">
        <f t="shared" ca="1" si="7"/>
        <v>W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14</v>
      </c>
      <c r="P41" s="33">
        <f t="shared" ca="1" si="15"/>
        <v>8</v>
      </c>
      <c r="Q41" s="146">
        <f t="shared" ca="1" si="16"/>
        <v>57.14</v>
      </c>
      <c r="R41" s="68">
        <f t="shared" ca="1" si="10"/>
        <v>26.74</v>
      </c>
      <c r="S41" s="68">
        <f t="shared" ca="1" si="17"/>
        <v>24.257857142857144</v>
      </c>
      <c r="T41" s="69">
        <f t="shared" ca="1" si="18"/>
        <v>32.257857142857148</v>
      </c>
      <c r="U41" s="31">
        <f ca="1">IF(A41&lt;($V$8+1),AllPlayers!L33,0)</f>
        <v>85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Tom Pavitt</v>
      </c>
      <c r="D42" s="67" t="str">
        <f t="shared" ca="1" si="13"/>
        <v>(West Byfleet)</v>
      </c>
      <c r="E42" s="64">
        <f t="shared" ca="1" si="0"/>
        <v>24.64</v>
      </c>
      <c r="F42" s="64" t="str">
        <f t="shared" ca="1" si="1"/>
        <v>W</v>
      </c>
      <c r="G42" s="64">
        <f t="shared" ca="1" si="2"/>
        <v>25.19</v>
      </c>
      <c r="H42" s="64" t="str">
        <f t="shared" ca="1" si="3"/>
        <v>L</v>
      </c>
      <c r="I42" s="64">
        <f t="shared" ca="1" si="4"/>
        <v>21.58</v>
      </c>
      <c r="J42" s="64" t="str">
        <f t="shared" ca="1" si="5"/>
        <v>W</v>
      </c>
      <c r="K42" s="64">
        <f t="shared" ca="1" si="6"/>
        <v>24.53</v>
      </c>
      <c r="L42" s="64" t="str">
        <f t="shared" ca="1" si="7"/>
        <v>L</v>
      </c>
      <c r="M42" s="64">
        <f t="shared" ca="1" si="8"/>
        <v>22.74</v>
      </c>
      <c r="N42" s="64" t="str">
        <f t="shared" ca="1" si="9"/>
        <v>W</v>
      </c>
      <c r="O42" s="66">
        <f t="shared" ca="1" si="14"/>
        <v>15</v>
      </c>
      <c r="P42" s="33">
        <f t="shared" ca="1" si="15"/>
        <v>10</v>
      </c>
      <c r="Q42" s="146">
        <f t="shared" ca="1" si="16"/>
        <v>66.67</v>
      </c>
      <c r="R42" s="68">
        <f t="shared" ca="1" si="10"/>
        <v>25.19</v>
      </c>
      <c r="S42" s="68">
        <f t="shared" ca="1" si="17"/>
        <v>22.09666666666666</v>
      </c>
      <c r="T42" s="69">
        <f t="shared" ca="1" si="18"/>
        <v>32.096666666666664</v>
      </c>
      <c r="U42" s="31">
        <f ca="1">IF(A42&lt;($V$8+1),AllPlayers!L34,0)</f>
        <v>212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George Munt</v>
      </c>
      <c r="D43" s="67" t="str">
        <f t="shared" ca="1" si="13"/>
        <v>(Arnie's Army)</v>
      </c>
      <c r="E43" s="64">
        <f t="shared" ca="1" si="0"/>
        <v>20.010000000000002</v>
      </c>
      <c r="F43" s="64" t="str">
        <f t="shared" ca="1" si="1"/>
        <v>W</v>
      </c>
      <c r="G43" s="64">
        <f t="shared" ca="1" si="2"/>
        <v>14.08</v>
      </c>
      <c r="H43" s="64" t="str">
        <f t="shared" ca="1" si="3"/>
        <v>W</v>
      </c>
      <c r="I43" s="64">
        <f t="shared" ca="1" si="4"/>
        <v>21.07</v>
      </c>
      <c r="J43" s="64" t="str">
        <f t="shared" ca="1" si="5"/>
        <v>L</v>
      </c>
      <c r="K43" s="64">
        <f t="shared" ca="1" si="6"/>
        <v>26.38</v>
      </c>
      <c r="L43" s="64" t="str">
        <f t="shared" ca="1" si="7"/>
        <v>L</v>
      </c>
      <c r="M43" s="64">
        <f t="shared" ca="1" si="8"/>
        <v>23.78</v>
      </c>
      <c r="N43" s="64" t="str">
        <f t="shared" ca="1" si="9"/>
        <v>L</v>
      </c>
      <c r="O43" s="66">
        <f t="shared" ca="1" si="14"/>
        <v>17</v>
      </c>
      <c r="P43" s="33">
        <f t="shared" ca="1" si="15"/>
        <v>10</v>
      </c>
      <c r="Q43" s="146">
        <f t="shared" ca="1" si="16"/>
        <v>58.82</v>
      </c>
      <c r="R43" s="68">
        <f t="shared" ca="1" si="10"/>
        <v>26.38</v>
      </c>
      <c r="S43" s="68">
        <f t="shared" ca="1" si="17"/>
        <v>21.802352941176469</v>
      </c>
      <c r="T43" s="69">
        <f t="shared" ca="1" si="18"/>
        <v>31.802352941176469</v>
      </c>
      <c r="U43" s="31">
        <f ca="1">IF(A43&lt;($V$8+1),AllPlayers!L35,0)</f>
        <v>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John Jenkinson</v>
      </c>
      <c r="D44" s="67" t="str">
        <f t="shared" ca="1" si="13"/>
        <v>(Sunbury)</v>
      </c>
      <c r="E44" s="64">
        <f t="shared" ca="1" si="0"/>
        <v>26.84</v>
      </c>
      <c r="F44" s="64" t="str">
        <f t="shared" ca="1" si="1"/>
        <v>W</v>
      </c>
      <c r="G44" s="64">
        <f t="shared" ca="1" si="2"/>
        <v>23.46</v>
      </c>
      <c r="H44" s="64" t="str">
        <f t="shared" ca="1" si="3"/>
        <v>W</v>
      </c>
      <c r="I44" s="64">
        <f t="shared" ca="1" si="4"/>
        <v>24.24</v>
      </c>
      <c r="J44" s="64" t="str">
        <f t="shared" ca="1" si="5"/>
        <v>W</v>
      </c>
      <c r="K44" s="64">
        <f t="shared" ca="1" si="6"/>
        <v>26.32</v>
      </c>
      <c r="L44" s="64" t="str">
        <f t="shared" ca="1" si="7"/>
        <v>W</v>
      </c>
      <c r="M44" s="64">
        <f t="shared" ca="1" si="8"/>
        <v>23.97</v>
      </c>
      <c r="N44" s="64" t="str">
        <f t="shared" ca="1" si="9"/>
        <v>W</v>
      </c>
      <c r="O44" s="66">
        <f t="shared" ca="1" si="14"/>
        <v>15</v>
      </c>
      <c r="P44" s="33">
        <f t="shared" ca="1" si="15"/>
        <v>8</v>
      </c>
      <c r="Q44" s="146">
        <f t="shared" ca="1" si="16"/>
        <v>53.33</v>
      </c>
      <c r="R44" s="68">
        <f t="shared" ca="1" si="10"/>
        <v>26.84</v>
      </c>
      <c r="S44" s="68">
        <f t="shared" ca="1" si="17"/>
        <v>23.685999999999996</v>
      </c>
      <c r="T44" s="69">
        <f t="shared" ca="1" si="18"/>
        <v>31.685999999999996</v>
      </c>
      <c r="U44" s="31">
        <f ca="1">IF(A44&lt;($V$8+1),AllPlayers!L36,0)</f>
        <v>135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Kirk DeRuyter</v>
      </c>
      <c r="D45" s="67" t="str">
        <f t="shared" ca="1" si="13"/>
        <v>(WPBL)</v>
      </c>
      <c r="E45" s="64">
        <f t="shared" ca="1" si="0"/>
        <v>20.14</v>
      </c>
      <c r="F45" s="64" t="str">
        <f t="shared" ca="1" si="1"/>
        <v>W</v>
      </c>
      <c r="G45" s="64" t="str">
        <f t="shared" ca="1" si="2"/>
        <v/>
      </c>
      <c r="H45" s="64" t="str">
        <f t="shared" ca="1" si="3"/>
        <v/>
      </c>
      <c r="I45" s="64">
        <f t="shared" ca="1" si="4"/>
        <v>25.33</v>
      </c>
      <c r="J45" s="64" t="str">
        <f t="shared" ca="1" si="5"/>
        <v>L</v>
      </c>
      <c r="K45" s="64">
        <f t="shared" ca="1" si="6"/>
        <v>27.33</v>
      </c>
      <c r="L45" s="64" t="str">
        <f t="shared" ca="1" si="7"/>
        <v>W</v>
      </c>
      <c r="M45" s="64">
        <f t="shared" ca="1" si="8"/>
        <v>20.09</v>
      </c>
      <c r="N45" s="64" t="str">
        <f t="shared" ca="1" si="9"/>
        <v>L</v>
      </c>
      <c r="O45" s="66">
        <f t="shared" ca="1" si="14"/>
        <v>14</v>
      </c>
      <c r="P45" s="33">
        <f t="shared" ca="1" si="15"/>
        <v>7</v>
      </c>
      <c r="Q45" s="146">
        <f t="shared" ca="1" si="16"/>
        <v>50</v>
      </c>
      <c r="R45" s="68">
        <f t="shared" ca="1" si="10"/>
        <v>27.33</v>
      </c>
      <c r="S45" s="68">
        <f t="shared" ca="1" si="17"/>
        <v>24.444999999999997</v>
      </c>
      <c r="T45" s="69">
        <f t="shared" ca="1" si="18"/>
        <v>31.444999999999997</v>
      </c>
      <c r="U45" s="31">
        <f ca="1">IF(A45&lt;($V$8+1),AllPlayers!L37,0)</f>
        <v>233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Doug Harwood</v>
      </c>
      <c r="D46" s="67" t="str">
        <f t="shared" ca="1" si="13"/>
        <v>(WWMC)</v>
      </c>
      <c r="E46" s="64">
        <f t="shared" ca="1" si="0"/>
        <v>23.09</v>
      </c>
      <c r="F46" s="64" t="str">
        <f t="shared" ca="1" si="1"/>
        <v>W</v>
      </c>
      <c r="G46" s="64">
        <f t="shared" ca="1" si="2"/>
        <v>21.98</v>
      </c>
      <c r="H46" s="64" t="str">
        <f t="shared" ca="1" si="3"/>
        <v>W</v>
      </c>
      <c r="I46" s="64">
        <f t="shared" ca="1" si="4"/>
        <v>26.32</v>
      </c>
      <c r="J46" s="64" t="str">
        <f t="shared" ca="1" si="5"/>
        <v>W</v>
      </c>
      <c r="K46" s="64">
        <f t="shared" ca="1" si="6"/>
        <v>23.86</v>
      </c>
      <c r="L46" s="64" t="str">
        <f t="shared" ca="1" si="7"/>
        <v>W</v>
      </c>
      <c r="M46" s="64">
        <f t="shared" ca="1" si="8"/>
        <v>24.82</v>
      </c>
      <c r="N46" s="64" t="str">
        <f t="shared" ca="1" si="9"/>
        <v>L</v>
      </c>
      <c r="O46" s="66">
        <f t="shared" ca="1" si="14"/>
        <v>14</v>
      </c>
      <c r="P46" s="33">
        <f t="shared" ca="1" si="15"/>
        <v>7</v>
      </c>
      <c r="Q46" s="146">
        <f t="shared" ca="1" si="16"/>
        <v>50</v>
      </c>
      <c r="R46" s="68">
        <f t="shared" ca="1" si="10"/>
        <v>26.99</v>
      </c>
      <c r="S46" s="68">
        <f t="shared" ca="1" si="17"/>
        <v>24.132857142857144</v>
      </c>
      <c r="T46" s="69">
        <f t="shared" ca="1" si="18"/>
        <v>31.132857142857144</v>
      </c>
      <c r="U46" s="31">
        <f ca="1">IF(A46&lt;($V$8+1),AllPlayers!L38,0)</f>
        <v>180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Robbie Hain</v>
      </c>
      <c r="D47" s="67" t="str">
        <f t="shared" ca="1" si="13"/>
        <v>(WWMC)</v>
      </c>
      <c r="E47" s="64">
        <f t="shared" ca="1" si="0"/>
        <v>19.82</v>
      </c>
      <c r="F47" s="64" t="str">
        <f t="shared" ca="1" si="1"/>
        <v>W</v>
      </c>
      <c r="G47" s="64">
        <f t="shared" ca="1" si="2"/>
        <v>22.55</v>
      </c>
      <c r="H47" s="64" t="str">
        <f t="shared" ca="1" si="3"/>
        <v>L</v>
      </c>
      <c r="I47" s="64">
        <f t="shared" ca="1" si="4"/>
        <v>21.17</v>
      </c>
      <c r="J47" s="64" t="str">
        <f t="shared" ca="1" si="5"/>
        <v>W</v>
      </c>
      <c r="K47" s="64">
        <f t="shared" ca="1" si="6"/>
        <v>22.67</v>
      </c>
      <c r="L47" s="64" t="str">
        <f t="shared" ca="1" si="7"/>
        <v>L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13</v>
      </c>
      <c r="P47" s="33">
        <f t="shared" ca="1" si="15"/>
        <v>8</v>
      </c>
      <c r="Q47" s="146">
        <f t="shared" ca="1" si="16"/>
        <v>61.54</v>
      </c>
      <c r="R47" s="68">
        <f t="shared" ca="1" si="10"/>
        <v>26.37</v>
      </c>
      <c r="S47" s="68">
        <f t="shared" ca="1" si="17"/>
        <v>22.619230769230771</v>
      </c>
      <c r="T47" s="69">
        <f t="shared" ca="1" si="18"/>
        <v>30.619230769230771</v>
      </c>
      <c r="U47" s="31">
        <f ca="1">IF(A47&lt;($V$8+1),AllPlayers!L39,0)</f>
        <v>186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Gary Trodd</v>
      </c>
      <c r="D48" s="67" t="str">
        <f t="shared" ca="1" si="13"/>
        <v>(Forestdale)</v>
      </c>
      <c r="E48" s="64">
        <f t="shared" ca="1" si="0"/>
        <v>20.260000000000002</v>
      </c>
      <c r="F48" s="64" t="str">
        <f t="shared" ca="1" si="1"/>
        <v>W</v>
      </c>
      <c r="G48" s="64">
        <f t="shared" ca="1" si="2"/>
        <v>22.6</v>
      </c>
      <c r="H48" s="64" t="str">
        <f t="shared" ca="1" si="3"/>
        <v>L</v>
      </c>
      <c r="I48" s="64">
        <f t="shared" ca="1" si="4"/>
        <v>26.52</v>
      </c>
      <c r="J48" s="64" t="str">
        <f t="shared" ca="1" si="5"/>
        <v>L</v>
      </c>
      <c r="K48" s="64">
        <f t="shared" ca="1" si="6"/>
        <v>26.08</v>
      </c>
      <c r="L48" s="64" t="str">
        <f t="shared" ca="1" si="7"/>
        <v>L</v>
      </c>
      <c r="M48" s="64">
        <f t="shared" ca="1" si="8"/>
        <v>24.95</v>
      </c>
      <c r="N48" s="64" t="str">
        <f t="shared" ca="1" si="9"/>
        <v>W</v>
      </c>
      <c r="O48" s="66">
        <f t="shared" ca="1" si="14"/>
        <v>15</v>
      </c>
      <c r="P48" s="33">
        <f t="shared" ca="1" si="15"/>
        <v>7</v>
      </c>
      <c r="Q48" s="146">
        <f t="shared" ca="1" si="16"/>
        <v>46.67</v>
      </c>
      <c r="R48" s="68">
        <f t="shared" ca="1" si="10"/>
        <v>28.36</v>
      </c>
      <c r="S48" s="68">
        <f t="shared" ca="1" si="17"/>
        <v>23.603999999999999</v>
      </c>
      <c r="T48" s="69">
        <f t="shared" ca="1" si="18"/>
        <v>30.603999999999999</v>
      </c>
      <c r="U48" s="31">
        <f ca="1">IF(A48&lt;($V$8+1),AllPlayers!L40,0)</f>
        <v>77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Andy Bridgman</v>
      </c>
      <c r="D49" s="67" t="str">
        <f t="shared" ca="1" si="13"/>
        <v>(Epsom)</v>
      </c>
      <c r="E49" s="64">
        <f t="shared" ca="1" si="0"/>
        <v>25.45</v>
      </c>
      <c r="F49" s="64" t="str">
        <f t="shared" ca="1" si="1"/>
        <v>L</v>
      </c>
      <c r="G49" s="64">
        <f t="shared" ca="1" si="2"/>
        <v>19.78</v>
      </c>
      <c r="H49" s="64" t="str">
        <f t="shared" ca="1" si="3"/>
        <v>W</v>
      </c>
      <c r="I49" s="64">
        <f t="shared" ca="1" si="4"/>
        <v>26.19</v>
      </c>
      <c r="J49" s="64" t="str">
        <f t="shared" ca="1" si="5"/>
        <v>W</v>
      </c>
      <c r="K49" s="64">
        <f t="shared" ca="1" si="6"/>
        <v>22.05</v>
      </c>
      <c r="L49" s="64" t="str">
        <f t="shared" ca="1" si="7"/>
        <v>L</v>
      </c>
      <c r="M49" s="64">
        <f t="shared" ca="1" si="8"/>
        <v>32.67</v>
      </c>
      <c r="N49" s="64" t="str">
        <f t="shared" ca="1" si="9"/>
        <v>W</v>
      </c>
      <c r="O49" s="66">
        <f t="shared" ca="1" si="14"/>
        <v>17</v>
      </c>
      <c r="P49" s="33">
        <f t="shared" ca="1" si="15"/>
        <v>6</v>
      </c>
      <c r="Q49" s="146">
        <f t="shared" ca="1" si="16"/>
        <v>35.29</v>
      </c>
      <c r="R49" s="68">
        <f t="shared" ca="1" si="10"/>
        <v>32.67</v>
      </c>
      <c r="S49" s="68">
        <f t="shared" ca="1" si="17"/>
        <v>24.602352941176473</v>
      </c>
      <c r="T49" s="69">
        <f t="shared" ca="1" si="18"/>
        <v>30.602352941176473</v>
      </c>
      <c r="U49" s="31">
        <f ca="1">IF(A49&lt;($V$8+1),AllPlayers!L41,0)</f>
        <v>58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James Willcox</v>
      </c>
      <c r="D50" s="67" t="str">
        <f t="shared" ca="1" si="13"/>
        <v>(Epsom)</v>
      </c>
      <c r="E50" s="64">
        <f t="shared" ca="1" si="0"/>
        <v>21.13</v>
      </c>
      <c r="F50" s="64" t="str">
        <f t="shared" ca="1" si="1"/>
        <v>L</v>
      </c>
      <c r="G50" s="64">
        <f t="shared" ca="1" si="2"/>
        <v>19.98</v>
      </c>
      <c r="H50" s="64" t="str">
        <f t="shared" ca="1" si="3"/>
        <v>W</v>
      </c>
      <c r="I50" s="64">
        <f t="shared" ca="1" si="4"/>
        <v>24.64</v>
      </c>
      <c r="J50" s="64" t="str">
        <f t="shared" ca="1" si="5"/>
        <v>W</v>
      </c>
      <c r="K50" s="64">
        <f t="shared" ca="1" si="6"/>
        <v>15.87</v>
      </c>
      <c r="L50" s="64" t="str">
        <f t="shared" ca="1" si="7"/>
        <v>W</v>
      </c>
      <c r="M50" s="64">
        <f t="shared" ca="1" si="8"/>
        <v>23.47</v>
      </c>
      <c r="N50" s="64" t="str">
        <f t="shared" ca="1" si="9"/>
        <v>W</v>
      </c>
      <c r="O50" s="66">
        <f t="shared" ca="1" si="14"/>
        <v>16</v>
      </c>
      <c r="P50" s="33">
        <f t="shared" ca="1" si="15"/>
        <v>8</v>
      </c>
      <c r="Q50" s="146">
        <f t="shared" ca="1" si="16"/>
        <v>50</v>
      </c>
      <c r="R50" s="68">
        <f t="shared" ca="1" si="10"/>
        <v>25.22</v>
      </c>
      <c r="S50" s="68">
        <f t="shared" ca="1" si="17"/>
        <v>22.408749999999998</v>
      </c>
      <c r="T50" s="69">
        <f t="shared" ca="1" si="18"/>
        <v>30.408749999999998</v>
      </c>
      <c r="U50" s="31">
        <f ca="1">IF(A50&lt;($V$8+1),AllPlayers!L42,0)</f>
        <v>52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Shane Edwards</v>
      </c>
      <c r="D51" s="67" t="str">
        <f t="shared" ca="1" si="13"/>
        <v>(WPBL)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20.309999999999999</v>
      </c>
      <c r="H51" s="64" t="str">
        <f t="shared" ca="1" si="3"/>
        <v>W</v>
      </c>
      <c r="I51" s="64">
        <f t="shared" ca="1" si="4"/>
        <v>25.28</v>
      </c>
      <c r="J51" s="64" t="str">
        <f t="shared" ca="1" si="5"/>
        <v>W</v>
      </c>
      <c r="K51" s="64">
        <f t="shared" ca="1" si="6"/>
        <v>21.71</v>
      </c>
      <c r="L51" s="64" t="str">
        <f t="shared" ca="1" si="7"/>
        <v>W</v>
      </c>
      <c r="M51" s="64">
        <f t="shared" ca="1" si="8"/>
        <v>25.84</v>
      </c>
      <c r="N51" s="64" t="str">
        <f t="shared" ca="1" si="9"/>
        <v>W</v>
      </c>
      <c r="O51" s="66">
        <f t="shared" ca="1" si="14"/>
        <v>10</v>
      </c>
      <c r="P51" s="33">
        <f t="shared" ca="1" si="15"/>
        <v>7</v>
      </c>
      <c r="Q51" s="146">
        <f t="shared" ca="1" si="16"/>
        <v>70</v>
      </c>
      <c r="R51" s="68">
        <f t="shared" ca="1" si="10"/>
        <v>26.64</v>
      </c>
      <c r="S51" s="68">
        <f t="shared" ca="1" si="17"/>
        <v>23.292000000000005</v>
      </c>
      <c r="T51" s="69">
        <f t="shared" ca="1" si="18"/>
        <v>30.292000000000005</v>
      </c>
      <c r="U51" s="31">
        <f ca="1">IF(A51&lt;($V$8+1),AllPlayers!L43,0)</f>
        <v>234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Jake Carter</v>
      </c>
      <c r="D52" s="67" t="str">
        <f t="shared" ca="1" si="13"/>
        <v>(West Byfleet)</v>
      </c>
      <c r="E52" s="64">
        <f t="shared" ca="1" si="0"/>
        <v>22.14</v>
      </c>
      <c r="F52" s="64" t="str">
        <f t="shared" ca="1" si="1"/>
        <v>L</v>
      </c>
      <c r="G52" s="64">
        <f t="shared" ca="1" si="2"/>
        <v>19.11</v>
      </c>
      <c r="H52" s="64" t="str">
        <f t="shared" ca="1" si="3"/>
        <v>L</v>
      </c>
      <c r="I52" s="64">
        <f t="shared" ca="1" si="4"/>
        <v>26.37</v>
      </c>
      <c r="J52" s="64" t="str">
        <f t="shared" ca="1" si="5"/>
        <v>W</v>
      </c>
      <c r="K52" s="64">
        <f t="shared" ca="1" si="6"/>
        <v>20.56</v>
      </c>
      <c r="L52" s="64" t="str">
        <f t="shared" ca="1" si="7"/>
        <v>L</v>
      </c>
      <c r="M52" s="64">
        <f t="shared" ca="1" si="8"/>
        <v>24.63</v>
      </c>
      <c r="N52" s="64" t="str">
        <f t="shared" ca="1" si="9"/>
        <v>L</v>
      </c>
      <c r="O52" s="66">
        <f t="shared" ca="1" si="14"/>
        <v>14</v>
      </c>
      <c r="P52" s="33">
        <f t="shared" ca="1" si="15"/>
        <v>7</v>
      </c>
      <c r="Q52" s="146">
        <f t="shared" ca="1" si="16"/>
        <v>50</v>
      </c>
      <c r="R52" s="68">
        <f t="shared" ca="1" si="10"/>
        <v>28.9</v>
      </c>
      <c r="S52" s="68">
        <f t="shared" ca="1" si="17"/>
        <v>23.250000000000004</v>
      </c>
      <c r="T52" s="69">
        <f t="shared" ca="1" si="18"/>
        <v>30.250000000000004</v>
      </c>
      <c r="U52" s="31">
        <f ca="1">IF(A52&lt;($V$8+1),AllPlayers!L44,0)</f>
        <v>211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Adam Penney</v>
      </c>
      <c r="D53" s="67" t="str">
        <f t="shared" ca="1" si="13"/>
        <v>(West Byfleet)</v>
      </c>
      <c r="E53" s="64">
        <f t="shared" ca="1" si="0"/>
        <v>18.68</v>
      </c>
      <c r="F53" s="64" t="str">
        <f t="shared" ca="1" si="1"/>
        <v>W</v>
      </c>
      <c r="G53" s="64">
        <f t="shared" ca="1" si="2"/>
        <v>20.59</v>
      </c>
      <c r="H53" s="64" t="str">
        <f t="shared" ca="1" si="3"/>
        <v>W</v>
      </c>
      <c r="I53" s="64">
        <f t="shared" ca="1" si="4"/>
        <v>21.71</v>
      </c>
      <c r="J53" s="64" t="str">
        <f t="shared" ca="1" si="5"/>
        <v>L</v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>0</v>
      </c>
      <c r="O53" s="66">
        <f t="shared" ca="1" si="14"/>
        <v>11</v>
      </c>
      <c r="P53" s="33">
        <f t="shared" ca="1" si="15"/>
        <v>8</v>
      </c>
      <c r="Q53" s="146">
        <f t="shared" ca="1" si="16"/>
        <v>72.73</v>
      </c>
      <c r="R53" s="68">
        <f t="shared" ca="1" si="10"/>
        <v>26.59</v>
      </c>
      <c r="S53" s="68">
        <f t="shared" ca="1" si="17"/>
        <v>22.224545454545456</v>
      </c>
      <c r="T53" s="69">
        <f t="shared" ca="1" si="18"/>
        <v>30.224545454545456</v>
      </c>
      <c r="U53" s="31">
        <f ca="1">IF(A53&lt;($V$8+1),AllPlayers!L45,0)</f>
        <v>214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Peter Green</v>
      </c>
      <c r="D54" s="67" t="str">
        <f t="shared" ca="1" si="13"/>
        <v>(Forestdale)</v>
      </c>
      <c r="E54" s="64">
        <f t="shared" ca="1" si="0"/>
        <v>20.11</v>
      </c>
      <c r="F54" s="64" t="str">
        <f t="shared" ca="1" si="1"/>
        <v>W</v>
      </c>
      <c r="G54" s="64">
        <f t="shared" ca="1" si="2"/>
        <v>22.74</v>
      </c>
      <c r="H54" s="64" t="str">
        <f t="shared" ca="1" si="3"/>
        <v>L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24.24</v>
      </c>
      <c r="L54" s="64" t="str">
        <f t="shared" ca="1" si="7"/>
        <v>W</v>
      </c>
      <c r="M54" s="64">
        <f t="shared" ca="1" si="8"/>
        <v>25.01</v>
      </c>
      <c r="N54" s="64" t="str">
        <f t="shared" ca="1" si="9"/>
        <v>L</v>
      </c>
      <c r="O54" s="66">
        <f t="shared" ca="1" si="14"/>
        <v>14</v>
      </c>
      <c r="P54" s="33">
        <f t="shared" ca="1" si="15"/>
        <v>7</v>
      </c>
      <c r="Q54" s="146">
        <f t="shared" ca="1" si="16"/>
        <v>50</v>
      </c>
      <c r="R54" s="68">
        <f t="shared" ca="1" si="10"/>
        <v>26.9</v>
      </c>
      <c r="S54" s="68">
        <f t="shared" ca="1" si="17"/>
        <v>23.172857142857143</v>
      </c>
      <c r="T54" s="69">
        <f t="shared" ca="1" si="18"/>
        <v>30.172857142857143</v>
      </c>
      <c r="U54" s="31">
        <f ca="1">IF(A54&lt;($V$8+1),AllPlayers!L46,0)</f>
        <v>86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Paul Tudor</v>
      </c>
      <c r="D55" s="67" t="str">
        <f t="shared" ca="1" si="13"/>
        <v>(WPBL)</v>
      </c>
      <c r="E55" s="64">
        <f t="shared" ca="1" si="0"/>
        <v>22.12</v>
      </c>
      <c r="F55" s="64" t="str">
        <f t="shared" ca="1" si="1"/>
        <v>L</v>
      </c>
      <c r="G55" s="64">
        <f t="shared" ca="1" si="2"/>
        <v>21.62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26.54</v>
      </c>
      <c r="L55" s="64" t="str">
        <f t="shared" ca="1" si="7"/>
        <v>W</v>
      </c>
      <c r="M55" s="64">
        <f t="shared" ca="1" si="8"/>
        <v>24.27</v>
      </c>
      <c r="N55" s="64" t="str">
        <f t="shared" ca="1" si="9"/>
        <v>L</v>
      </c>
      <c r="O55" s="66">
        <f t="shared" ca="1" si="14"/>
        <v>14</v>
      </c>
      <c r="P55" s="33">
        <f t="shared" ca="1" si="15"/>
        <v>7</v>
      </c>
      <c r="Q55" s="146">
        <f t="shared" ca="1" si="16"/>
        <v>50</v>
      </c>
      <c r="R55" s="68">
        <f t="shared" ca="1" si="10"/>
        <v>26.54</v>
      </c>
      <c r="S55" s="68">
        <f t="shared" ca="1" si="17"/>
        <v>23.03</v>
      </c>
      <c r="T55" s="69">
        <f t="shared" ca="1" si="18"/>
        <v>30.03</v>
      </c>
      <c r="U55" s="31">
        <f ca="1">IF(A55&lt;($V$8+1),AllPlayers!L47,0)</f>
        <v>230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Brandonn Monk</v>
      </c>
      <c r="D56" s="67" t="str">
        <f t="shared" ca="1" si="13"/>
        <v>(West Byfleet)</v>
      </c>
      <c r="E56" s="64" t="str">
        <f t="shared" ca="1" si="0"/>
        <v/>
      </c>
      <c r="F56" s="64" t="str">
        <f t="shared" ca="1" si="1"/>
        <v/>
      </c>
      <c r="G56" s="64" t="str">
        <f t="shared" ca="1" si="2"/>
        <v/>
      </c>
      <c r="H56" s="64" t="str">
        <f t="shared" ca="1" si="3"/>
        <v/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8</v>
      </c>
      <c r="P56" s="33">
        <f t="shared" ca="1" si="15"/>
        <v>6</v>
      </c>
      <c r="Q56" s="146">
        <f t="shared" ca="1" si="16"/>
        <v>75</v>
      </c>
      <c r="R56" s="68">
        <f t="shared" ca="1" si="10"/>
        <v>30.67</v>
      </c>
      <c r="S56" s="68">
        <f t="shared" ca="1" si="17"/>
        <v>23.9925</v>
      </c>
      <c r="T56" s="69">
        <f t="shared" ca="1" si="18"/>
        <v>29.9925</v>
      </c>
      <c r="U56" s="31">
        <f ca="1">IF(A56&lt;($V$8+1),AllPlayers!L48,0)</f>
        <v>207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David Read</v>
      </c>
      <c r="D57" s="67" t="str">
        <f t="shared" ca="1" si="13"/>
        <v>(St Peter's)</v>
      </c>
      <c r="E57" s="64">
        <f t="shared" ca="1" si="0"/>
        <v>24.02</v>
      </c>
      <c r="F57" s="64" t="str">
        <f t="shared" ca="1" si="1"/>
        <v>L</v>
      </c>
      <c r="G57" s="64">
        <f t="shared" ca="1" si="2"/>
        <v>24.79</v>
      </c>
      <c r="H57" s="64" t="str">
        <f t="shared" ca="1" si="3"/>
        <v>L</v>
      </c>
      <c r="I57" s="64">
        <f t="shared" ca="1" si="4"/>
        <v>23.86</v>
      </c>
      <c r="J57" s="64" t="str">
        <f t="shared" ca="1" si="5"/>
        <v>W</v>
      </c>
      <c r="K57" s="64">
        <f t="shared" ca="1" si="6"/>
        <v>20.13</v>
      </c>
      <c r="L57" s="64" t="str">
        <f t="shared" ca="1" si="7"/>
        <v>L</v>
      </c>
      <c r="M57" s="64">
        <f t="shared" ca="1" si="8"/>
        <v>24.35</v>
      </c>
      <c r="N57" s="64" t="str">
        <f t="shared" ca="1" si="9"/>
        <v>L</v>
      </c>
      <c r="O57" s="66">
        <f t="shared" ca="1" si="14"/>
        <v>17</v>
      </c>
      <c r="P57" s="33">
        <f t="shared" ca="1" si="15"/>
        <v>7</v>
      </c>
      <c r="Q57" s="146">
        <f t="shared" ca="1" si="16"/>
        <v>41.18</v>
      </c>
      <c r="R57" s="68">
        <f t="shared" ca="1" si="10"/>
        <v>26.37</v>
      </c>
      <c r="S57" s="68">
        <f t="shared" ca="1" si="17"/>
        <v>22.901176470588236</v>
      </c>
      <c r="T57" s="69">
        <f t="shared" ca="1" si="18"/>
        <v>29.901176470588236</v>
      </c>
      <c r="U57" s="31">
        <f ca="1">IF(A57&lt;($V$8+1),AllPlayers!L49,0)</f>
        <v>103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Brian Whybrow</v>
      </c>
      <c r="D58" s="67" t="str">
        <f t="shared" ca="1" si="13"/>
        <v>(Bishopsford)</v>
      </c>
      <c r="E58" s="64">
        <f t="shared" ca="1" si="0"/>
        <v>20.440000000000001</v>
      </c>
      <c r="F58" s="64" t="str">
        <f t="shared" ca="1" si="1"/>
        <v>L</v>
      </c>
      <c r="G58" s="64">
        <f t="shared" ca="1" si="2"/>
        <v>24.53</v>
      </c>
      <c r="H58" s="64" t="str">
        <f t="shared" ca="1" si="3"/>
        <v>L</v>
      </c>
      <c r="I58" s="64">
        <f t="shared" ca="1" si="4"/>
        <v>21.39</v>
      </c>
      <c r="J58" s="64" t="str">
        <f t="shared" ca="1" si="5"/>
        <v>L</v>
      </c>
      <c r="K58" s="64">
        <f t="shared" ca="1" si="6"/>
        <v>23.02</v>
      </c>
      <c r="L58" s="64" t="str">
        <f t="shared" ca="1" si="7"/>
        <v>L</v>
      </c>
      <c r="M58" s="64">
        <f t="shared" ca="1" si="8"/>
        <v>19.61</v>
      </c>
      <c r="N58" s="64" t="str">
        <f t="shared" ca="1" si="9"/>
        <v>W</v>
      </c>
      <c r="O58" s="66">
        <f t="shared" ca="1" si="14"/>
        <v>17</v>
      </c>
      <c r="P58" s="33">
        <f t="shared" ca="1" si="15"/>
        <v>7</v>
      </c>
      <c r="Q58" s="146">
        <f t="shared" ca="1" si="16"/>
        <v>41.18</v>
      </c>
      <c r="R58" s="68">
        <f t="shared" ca="1" si="10"/>
        <v>25.47</v>
      </c>
      <c r="S58" s="68">
        <f t="shared" ca="1" si="17"/>
        <v>22.698823529411765</v>
      </c>
      <c r="T58" s="69">
        <f t="shared" ca="1" si="18"/>
        <v>29.698823529411765</v>
      </c>
      <c r="U58" s="31">
        <f ca="1">IF(A58&lt;($V$8+1),AllPlayers!L50,0)</f>
        <v>27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Dave Parletti</v>
      </c>
      <c r="D59" s="67" t="str">
        <f t="shared" ca="1" si="13"/>
        <v>(WPBL)</v>
      </c>
      <c r="E59" s="64" t="str">
        <f t="shared" ca="1" si="0"/>
        <v/>
      </c>
      <c r="F59" s="64" t="str">
        <f t="shared" ca="1" si="1"/>
        <v/>
      </c>
      <c r="G59" s="64" t="str">
        <f t="shared" ca="1" si="2"/>
        <v/>
      </c>
      <c r="H59" s="64" t="str">
        <f t="shared" ca="1" si="3"/>
        <v/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2</v>
      </c>
      <c r="P59" s="33">
        <f t="shared" ca="1" si="15"/>
        <v>2</v>
      </c>
      <c r="Q59" s="146">
        <f t="shared" ca="1" si="16"/>
        <v>100</v>
      </c>
      <c r="R59" s="68">
        <f t="shared" ca="1" si="10"/>
        <v>31.98</v>
      </c>
      <c r="S59" s="68">
        <f t="shared" ca="1" si="17"/>
        <v>27.375</v>
      </c>
      <c r="T59" s="69">
        <f t="shared" ca="1" si="18"/>
        <v>29.375</v>
      </c>
      <c r="U59" s="31">
        <f ca="1">IF(A59&lt;($V$8+1),AllPlayers!L51,0)</f>
        <v>227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Martin Carnell</v>
      </c>
      <c r="D60" s="67" t="str">
        <f t="shared" ca="1" si="13"/>
        <v>(Farmers)</v>
      </c>
      <c r="E60" s="64">
        <f t="shared" ca="1" si="0"/>
        <v>22.33</v>
      </c>
      <c r="F60" s="64" t="str">
        <f t="shared" ca="1" si="1"/>
        <v>L</v>
      </c>
      <c r="G60" s="64">
        <f t="shared" ca="1" si="2"/>
        <v>21.03</v>
      </c>
      <c r="H60" s="64" t="str">
        <f t="shared" ca="1" si="3"/>
        <v>W</v>
      </c>
      <c r="I60" s="64">
        <f t="shared" ca="1" si="4"/>
        <v>21.3</v>
      </c>
      <c r="J60" s="64" t="str">
        <f t="shared" ca="1" si="5"/>
        <v>L</v>
      </c>
      <c r="K60" s="64">
        <f t="shared" ca="1" si="6"/>
        <v>19.82</v>
      </c>
      <c r="L60" s="64" t="str">
        <f t="shared" ca="1" si="7"/>
        <v>W</v>
      </c>
      <c r="M60" s="64">
        <f t="shared" ca="1" si="8"/>
        <v>23.71</v>
      </c>
      <c r="N60" s="64" t="str">
        <f t="shared" ca="1" si="9"/>
        <v>W</v>
      </c>
      <c r="O60" s="66">
        <f t="shared" ca="1" si="14"/>
        <v>16</v>
      </c>
      <c r="P60" s="33">
        <f t="shared" ca="1" si="15"/>
        <v>7</v>
      </c>
      <c r="Q60" s="146">
        <f t="shared" ca="1" si="16"/>
        <v>43.75</v>
      </c>
      <c r="R60" s="68">
        <f t="shared" ca="1" si="10"/>
        <v>25.76</v>
      </c>
      <c r="S60" s="68">
        <f t="shared" ca="1" si="17"/>
        <v>22.226875000000003</v>
      </c>
      <c r="T60" s="69">
        <f t="shared" ca="1" si="18"/>
        <v>29.226875000000003</v>
      </c>
      <c r="U60" s="31">
        <f ca="1">IF(A60&lt;($V$8+1),AllPlayers!L52,0)</f>
        <v>159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Padraig Sharkey</v>
      </c>
      <c r="D61" s="67" t="str">
        <f t="shared" ca="1" si="13"/>
        <v>(Arnie's Army)</v>
      </c>
      <c r="E61" s="64" t="str">
        <f t="shared" ca="1" si="0"/>
        <v/>
      </c>
      <c r="F61" s="64" t="str">
        <f t="shared" ca="1" si="1"/>
        <v/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9</v>
      </c>
      <c r="P61" s="33">
        <f t="shared" ca="1" si="15"/>
        <v>7</v>
      </c>
      <c r="Q61" s="146">
        <f t="shared" ca="1" si="16"/>
        <v>77.78</v>
      </c>
      <c r="R61" s="68">
        <f t="shared" ca="1" si="10"/>
        <v>25.06</v>
      </c>
      <c r="S61" s="68">
        <f t="shared" ca="1" si="17"/>
        <v>22.173333333333332</v>
      </c>
      <c r="T61" s="69">
        <f t="shared" ca="1" si="18"/>
        <v>29.173333333333332</v>
      </c>
      <c r="U61" s="31">
        <f ca="1">IF(A61&lt;($V$8+1),AllPlayers!L53,0)</f>
        <v>11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Diogo Portela</v>
      </c>
      <c r="D62" s="67" t="str">
        <f t="shared" ca="1" si="13"/>
        <v>(Bishopsford)</v>
      </c>
      <c r="E62" s="64" t="str">
        <f t="shared" ca="1" si="0"/>
        <v/>
      </c>
      <c r="F62" s="64" t="str">
        <f t="shared" ca="1" si="1"/>
        <v/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4</v>
      </c>
      <c r="P62" s="33">
        <f t="shared" ca="1" si="15"/>
        <v>2</v>
      </c>
      <c r="Q62" s="146">
        <f t="shared" ca="1" si="16"/>
        <v>50</v>
      </c>
      <c r="R62" s="68">
        <f t="shared" ca="1" si="10"/>
        <v>30.71</v>
      </c>
      <c r="S62" s="68">
        <f t="shared" ca="1" si="17"/>
        <v>26.707500000000003</v>
      </c>
      <c r="T62" s="69">
        <f t="shared" ca="1" si="18"/>
        <v>28.707500000000003</v>
      </c>
      <c r="U62" s="31">
        <f ca="1">IF(A62&lt;($V$8+1),AllPlayers!L54,0)</f>
        <v>39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Charlie Martin</v>
      </c>
      <c r="D63" s="67" t="str">
        <f t="shared" ca="1" si="13"/>
        <v>(WWMC)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20.170000000000002</v>
      </c>
      <c r="H63" s="64" t="str">
        <f t="shared" ca="1" si="3"/>
        <v>L</v>
      </c>
      <c r="I63" s="64">
        <f t="shared" ca="1" si="4"/>
        <v>20.81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22.1</v>
      </c>
      <c r="N63" s="64" t="str">
        <f t="shared" ca="1" si="9"/>
        <v>W</v>
      </c>
      <c r="O63" s="66">
        <f t="shared" ca="1" si="14"/>
        <v>13</v>
      </c>
      <c r="P63" s="33">
        <f t="shared" ca="1" si="15"/>
        <v>6</v>
      </c>
      <c r="Q63" s="146">
        <f t="shared" ca="1" si="16"/>
        <v>46.15</v>
      </c>
      <c r="R63" s="68">
        <f t="shared" ca="1" si="10"/>
        <v>26.84</v>
      </c>
      <c r="S63" s="68">
        <f t="shared" ca="1" si="17"/>
        <v>22.569230769230771</v>
      </c>
      <c r="T63" s="69">
        <f t="shared" ca="1" si="18"/>
        <v>28.569230769230771</v>
      </c>
      <c r="U63" s="31">
        <f ca="1">IF(A63&lt;($V$8+1),AllPlayers!L55,0)</f>
        <v>183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Alex Chubb</v>
      </c>
      <c r="D64" s="67" t="str">
        <f t="shared" ca="1" si="13"/>
        <v>(West Byfleet)</v>
      </c>
      <c r="E64" s="64">
        <f t="shared" ca="1" si="0"/>
        <v>18.63</v>
      </c>
      <c r="F64" s="64" t="str">
        <f t="shared" ca="1" si="1"/>
        <v>L</v>
      </c>
      <c r="G64" s="64">
        <f t="shared" ca="1" si="2"/>
        <v>23.98</v>
      </c>
      <c r="H64" s="64" t="str">
        <f t="shared" ca="1" si="3"/>
        <v>L</v>
      </c>
      <c r="I64" s="64">
        <f t="shared" ca="1" si="4"/>
        <v>22.85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/>
      </c>
      <c r="M64" s="64">
        <f t="shared" ca="1" si="8"/>
        <v>24.98</v>
      </c>
      <c r="N64" s="64" t="str">
        <f t="shared" ca="1" si="9"/>
        <v>L</v>
      </c>
      <c r="O64" s="66">
        <f t="shared" ca="1" si="14"/>
        <v>12</v>
      </c>
      <c r="P64" s="33">
        <f t="shared" ca="1" si="15"/>
        <v>5</v>
      </c>
      <c r="Q64" s="146">
        <f t="shared" ca="1" si="16"/>
        <v>41.67</v>
      </c>
      <c r="R64" s="68">
        <f t="shared" ca="1" si="10"/>
        <v>28.9</v>
      </c>
      <c r="S64" s="68">
        <f t="shared" ca="1" si="17"/>
        <v>23.517500000000002</v>
      </c>
      <c r="T64" s="69">
        <f t="shared" ca="1" si="18"/>
        <v>28.517500000000002</v>
      </c>
      <c r="U64" s="31">
        <f ca="1">IF(A64&lt;($V$8+1),AllPlayers!L56,0)</f>
        <v>206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Des Barry</v>
      </c>
      <c r="D65" s="67" t="str">
        <f t="shared" ca="1" si="13"/>
        <v>(Bishopsford)</v>
      </c>
      <c r="E65" s="64">
        <f t="shared" ca="1" si="0"/>
        <v>19.59</v>
      </c>
      <c r="F65" s="64" t="str">
        <f t="shared" ca="1" si="1"/>
        <v>L</v>
      </c>
      <c r="G65" s="64">
        <f t="shared" ca="1" si="2"/>
        <v>22.23</v>
      </c>
      <c r="H65" s="64" t="str">
        <f t="shared" ca="1" si="3"/>
        <v>W</v>
      </c>
      <c r="I65" s="64">
        <f t="shared" ca="1" si="4"/>
        <v>22.78</v>
      </c>
      <c r="J65" s="64" t="str">
        <f t="shared" ca="1" si="5"/>
        <v>L</v>
      </c>
      <c r="K65" s="64">
        <f t="shared" ca="1" si="6"/>
        <v>23.58</v>
      </c>
      <c r="L65" s="64" t="str">
        <f t="shared" ca="1" si="7"/>
        <v>L</v>
      </c>
      <c r="M65" s="64">
        <f t="shared" ca="1" si="8"/>
        <v>18.71</v>
      </c>
      <c r="N65" s="64" t="str">
        <f t="shared" ca="1" si="9"/>
        <v>W</v>
      </c>
      <c r="O65" s="66">
        <f t="shared" ca="1" si="14"/>
        <v>16</v>
      </c>
      <c r="P65" s="33">
        <f t="shared" ca="1" si="15"/>
        <v>7</v>
      </c>
      <c r="Q65" s="146">
        <f t="shared" ca="1" si="16"/>
        <v>43.75</v>
      </c>
      <c r="R65" s="68">
        <f t="shared" ca="1" si="10"/>
        <v>24.18</v>
      </c>
      <c r="S65" s="68">
        <f t="shared" ca="1" si="17"/>
        <v>21.34375</v>
      </c>
      <c r="T65" s="69">
        <f t="shared" ca="1" si="18"/>
        <v>28.34375</v>
      </c>
      <c r="U65" s="31">
        <f ca="1">IF(A65&lt;($V$8+1),AllPlayers!L57,0)</f>
        <v>29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Daryl Reino</v>
      </c>
      <c r="D66" s="67" t="str">
        <f t="shared" ca="1" si="13"/>
        <v>(Epsom)</v>
      </c>
      <c r="E66" s="64">
        <f t="shared" ca="1" si="0"/>
        <v>24.82</v>
      </c>
      <c r="F66" s="64" t="str">
        <f t="shared" ca="1" si="1"/>
        <v>L</v>
      </c>
      <c r="G66" s="64">
        <f t="shared" ca="1" si="2"/>
        <v>17.48</v>
      </c>
      <c r="H66" s="64" t="str">
        <f t="shared" ca="1" si="3"/>
        <v>L</v>
      </c>
      <c r="I66" s="64">
        <f t="shared" ca="1" si="4"/>
        <v>22.1</v>
      </c>
      <c r="J66" s="64" t="str">
        <f t="shared" ca="1" si="5"/>
        <v>W</v>
      </c>
      <c r="K66" s="64">
        <f t="shared" ca="1" si="6"/>
        <v>19.03</v>
      </c>
      <c r="L66" s="64" t="str">
        <f t="shared" ca="1" si="7"/>
        <v>W</v>
      </c>
      <c r="M66" s="64">
        <f t="shared" ca="1" si="8"/>
        <v>19.649999999999999</v>
      </c>
      <c r="N66" s="64" t="str">
        <f t="shared" ca="1" si="9"/>
        <v>L</v>
      </c>
      <c r="O66" s="66">
        <f t="shared" ca="1" si="14"/>
        <v>16</v>
      </c>
      <c r="P66" s="33">
        <f t="shared" ca="1" si="15"/>
        <v>6</v>
      </c>
      <c r="Q66" s="146">
        <f t="shared" ca="1" si="16"/>
        <v>37.5</v>
      </c>
      <c r="R66" s="68">
        <f t="shared" ca="1" si="10"/>
        <v>25.05</v>
      </c>
      <c r="S66" s="68">
        <f t="shared" ca="1" si="17"/>
        <v>22.103124999999999</v>
      </c>
      <c r="T66" s="69">
        <f t="shared" ca="1" si="18"/>
        <v>28.103124999999999</v>
      </c>
      <c r="U66" s="31">
        <f ca="1">IF(A66&lt;($V$8+1),AllPlayers!L58,0)</f>
        <v>54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Andy Morgan</v>
      </c>
      <c r="D67" s="67" t="str">
        <f t="shared" ca="1" si="13"/>
        <v>(St Peter's)</v>
      </c>
      <c r="E67" s="64">
        <f t="shared" ca="1" si="0"/>
        <v>21.67</v>
      </c>
      <c r="F67" s="64" t="str">
        <f t="shared" ca="1" si="1"/>
        <v>W</v>
      </c>
      <c r="G67" s="64">
        <f t="shared" ca="1" si="2"/>
        <v>18.75</v>
      </c>
      <c r="H67" s="64" t="str">
        <f t="shared" ca="1" si="3"/>
        <v>L</v>
      </c>
      <c r="I67" s="64">
        <f t="shared" ca="1" si="4"/>
        <v>24.05</v>
      </c>
      <c r="J67" s="64" t="str">
        <f t="shared" ca="1" si="5"/>
        <v>W</v>
      </c>
      <c r="K67" s="64">
        <f t="shared" ca="1" si="6"/>
        <v>19.88</v>
      </c>
      <c r="L67" s="64" t="str">
        <f t="shared" ca="1" si="7"/>
        <v>W</v>
      </c>
      <c r="M67" s="64">
        <f t="shared" ca="1" si="8"/>
        <v>19.32</v>
      </c>
      <c r="N67" s="64" t="str">
        <f t="shared" ca="1" si="9"/>
        <v>L</v>
      </c>
      <c r="O67" s="66">
        <f t="shared" ca="1" si="14"/>
        <v>16</v>
      </c>
      <c r="P67" s="33">
        <f t="shared" ca="1" si="15"/>
        <v>7</v>
      </c>
      <c r="Q67" s="146">
        <f t="shared" ca="1" si="16"/>
        <v>43.75</v>
      </c>
      <c r="R67" s="68">
        <f t="shared" ca="1" si="10"/>
        <v>24.05</v>
      </c>
      <c r="S67" s="68">
        <f t="shared" ca="1" si="17"/>
        <v>20.841249999999999</v>
      </c>
      <c r="T67" s="69">
        <f t="shared" ca="1" si="18"/>
        <v>27.841249999999999</v>
      </c>
      <c r="U67" s="31">
        <f ca="1">IF(A67&lt;($V$8+1),AllPlayers!L59,0)</f>
        <v>106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Steven Mead</v>
      </c>
      <c r="D68" s="67" t="str">
        <f t="shared" ca="1" si="13"/>
        <v>(St Peter's)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6</v>
      </c>
      <c r="P68" s="33">
        <f t="shared" ca="1" si="15"/>
        <v>4</v>
      </c>
      <c r="Q68" s="146">
        <f t="shared" ca="1" si="16"/>
        <v>66.67</v>
      </c>
      <c r="R68" s="68">
        <f t="shared" ca="1" si="10"/>
        <v>30.69</v>
      </c>
      <c r="S68" s="68">
        <f t="shared" ca="1" si="17"/>
        <v>23.748333333333335</v>
      </c>
      <c r="T68" s="69">
        <f t="shared" ca="1" si="18"/>
        <v>27.748333333333335</v>
      </c>
      <c r="U68" s="31">
        <f ca="1">IF(A68&lt;($V$8+1),AllPlayers!L60,0)</f>
        <v>101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Luke Wathen</v>
      </c>
      <c r="D69" s="67" t="str">
        <f t="shared" ca="1" si="13"/>
        <v>(Sunbury)</v>
      </c>
      <c r="E69" s="64">
        <f t="shared" ca="1" si="0"/>
        <v>21.17</v>
      </c>
      <c r="F69" s="64" t="str">
        <f t="shared" ca="1" si="1"/>
        <v>W</v>
      </c>
      <c r="G69" s="64">
        <f t="shared" ca="1" si="2"/>
        <v>21.13</v>
      </c>
      <c r="H69" s="64" t="str">
        <f t="shared" ca="1" si="3"/>
        <v>W</v>
      </c>
      <c r="I69" s="64">
        <f t="shared" ca="1" si="4"/>
        <v>23.81</v>
      </c>
      <c r="J69" s="64" t="str">
        <f t="shared" ca="1" si="5"/>
        <v>W</v>
      </c>
      <c r="K69" s="64">
        <f t="shared" ca="1" si="6"/>
        <v>25.49</v>
      </c>
      <c r="L69" s="64" t="str">
        <f t="shared" ca="1" si="7"/>
        <v>L</v>
      </c>
      <c r="M69" s="64">
        <f t="shared" ca="1" si="8"/>
        <v>21.51</v>
      </c>
      <c r="N69" s="64" t="str">
        <f t="shared" ca="1" si="9"/>
        <v>L</v>
      </c>
      <c r="O69" s="66">
        <f t="shared" ca="1" si="14"/>
        <v>16</v>
      </c>
      <c r="P69" s="33">
        <f t="shared" ca="1" si="15"/>
        <v>5</v>
      </c>
      <c r="Q69" s="146">
        <f t="shared" ca="1" si="16"/>
        <v>31.25</v>
      </c>
      <c r="R69" s="68">
        <f t="shared" ca="1" si="10"/>
        <v>26.76</v>
      </c>
      <c r="S69" s="68">
        <f t="shared" ca="1" si="17"/>
        <v>22.690625000000001</v>
      </c>
      <c r="T69" s="69">
        <f t="shared" ca="1" si="18"/>
        <v>27.690625000000001</v>
      </c>
      <c r="U69" s="31">
        <f ca="1">IF(A69&lt;($V$8+1),AllPlayers!L61,0)</f>
        <v>129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Andy Nye</v>
      </c>
      <c r="D70" s="67" t="str">
        <f t="shared" ca="1" si="13"/>
        <v>(Farmers)</v>
      </c>
      <c r="E70" s="64">
        <f t="shared" ca="1" si="0"/>
        <v>21.78</v>
      </c>
      <c r="F70" s="64" t="str">
        <f t="shared" ca="1" si="1"/>
        <v>L</v>
      </c>
      <c r="G70" s="64">
        <f t="shared" ca="1" si="2"/>
        <v>20.99</v>
      </c>
      <c r="H70" s="64" t="str">
        <f t="shared" ca="1" si="3"/>
        <v>L</v>
      </c>
      <c r="I70" s="64">
        <f t="shared" ca="1" si="4"/>
        <v>25.46</v>
      </c>
      <c r="J70" s="64" t="str">
        <f t="shared" ca="1" si="5"/>
        <v>L</v>
      </c>
      <c r="K70" s="64">
        <f t="shared" ca="1" si="6"/>
        <v>20.04</v>
      </c>
      <c r="L70" s="64" t="str">
        <f t="shared" ca="1" si="7"/>
        <v>W</v>
      </c>
      <c r="M70" s="64">
        <f t="shared" ca="1" si="8"/>
        <v>19.559999999999999</v>
      </c>
      <c r="N70" s="64" t="str">
        <f t="shared" ca="1" si="9"/>
        <v>L</v>
      </c>
      <c r="O70" s="66">
        <f t="shared" ca="1" si="14"/>
        <v>15</v>
      </c>
      <c r="P70" s="33">
        <f t="shared" ca="1" si="15"/>
        <v>5</v>
      </c>
      <c r="Q70" s="146">
        <f t="shared" ca="1" si="16"/>
        <v>33.33</v>
      </c>
      <c r="R70" s="68">
        <f t="shared" ca="1" si="10"/>
        <v>29.47</v>
      </c>
      <c r="S70" s="68">
        <f t="shared" ca="1" si="17"/>
        <v>22.689999999999998</v>
      </c>
      <c r="T70" s="69">
        <f t="shared" ca="1" si="18"/>
        <v>27.689999999999998</v>
      </c>
      <c r="U70" s="31">
        <f ca="1">IF(A70&lt;($V$8+1),AllPlayers!L62,0)</f>
        <v>161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John Chalkley</v>
      </c>
      <c r="D71" s="67" t="str">
        <f t="shared" ca="1" si="13"/>
        <v>(West Byfleet)</v>
      </c>
      <c r="E71" s="64">
        <f t="shared" ca="1" si="0"/>
        <v>23.62</v>
      </c>
      <c r="F71" s="64" t="str">
        <f t="shared" ca="1" si="1"/>
        <v>L</v>
      </c>
      <c r="G71" s="64">
        <f t="shared" ca="1" si="2"/>
        <v>20.39</v>
      </c>
      <c r="H71" s="64" t="str">
        <f t="shared" ca="1" si="3"/>
        <v>L</v>
      </c>
      <c r="I71" s="64">
        <f t="shared" ca="1" si="4"/>
        <v>20.22</v>
      </c>
      <c r="J71" s="64" t="str">
        <f t="shared" ca="1" si="5"/>
        <v>L</v>
      </c>
      <c r="K71" s="64">
        <f t="shared" ca="1" si="6"/>
        <v>20.88</v>
      </c>
      <c r="L71" s="64" t="str">
        <f t="shared" ca="1" si="7"/>
        <v>L</v>
      </c>
      <c r="M71" s="64">
        <f t="shared" ca="1" si="8"/>
        <v>22.84</v>
      </c>
      <c r="N71" s="64" t="str">
        <f t="shared" ca="1" si="9"/>
        <v>L</v>
      </c>
      <c r="O71" s="66">
        <f t="shared" ca="1" si="14"/>
        <v>15</v>
      </c>
      <c r="P71" s="33">
        <f t="shared" ca="1" si="15"/>
        <v>5</v>
      </c>
      <c r="Q71" s="146">
        <f t="shared" ca="1" si="16"/>
        <v>33.33</v>
      </c>
      <c r="R71" s="68">
        <f t="shared" ca="1" si="10"/>
        <v>26.37</v>
      </c>
      <c r="S71" s="68">
        <f t="shared" ca="1" si="17"/>
        <v>22.410666666666668</v>
      </c>
      <c r="T71" s="69">
        <f t="shared" ca="1" si="18"/>
        <v>27.410666666666668</v>
      </c>
      <c r="U71" s="31">
        <f ca="1">IF(A71&lt;($V$8+1),AllPlayers!L63,0)</f>
        <v>202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Simon Beagle</v>
      </c>
      <c r="D72" s="67" t="str">
        <f t="shared" ca="1" si="13"/>
        <v>(West Byfleet)</v>
      </c>
      <c r="E72" s="64">
        <f t="shared" ca="1" si="0"/>
        <v>21.01</v>
      </c>
      <c r="F72" s="64" t="str">
        <f t="shared" ca="1" si="1"/>
        <v>W</v>
      </c>
      <c r="G72" s="64">
        <f t="shared" ca="1" si="2"/>
        <v>22.18</v>
      </c>
      <c r="H72" s="64" t="str">
        <f t="shared" ca="1" si="3"/>
        <v>L</v>
      </c>
      <c r="I72" s="64">
        <f t="shared" ca="1" si="4"/>
        <v>23.38</v>
      </c>
      <c r="J72" s="64" t="str">
        <f t="shared" ca="1" si="5"/>
        <v>L</v>
      </c>
      <c r="K72" s="64">
        <f t="shared" ca="1" si="6"/>
        <v>23.7</v>
      </c>
      <c r="L72" s="64" t="str">
        <f t="shared" ca="1" si="7"/>
        <v>L</v>
      </c>
      <c r="M72" s="64">
        <f t="shared" ca="1" si="8"/>
        <v>22.81</v>
      </c>
      <c r="N72" s="64" t="str">
        <f t="shared" ca="1" si="9"/>
        <v>L</v>
      </c>
      <c r="O72" s="66">
        <f t="shared" ca="1" si="14"/>
        <v>14</v>
      </c>
      <c r="P72" s="33">
        <f t="shared" ca="1" si="15"/>
        <v>5</v>
      </c>
      <c r="Q72" s="146">
        <f t="shared" ca="1" si="16"/>
        <v>35.71</v>
      </c>
      <c r="R72" s="68">
        <f t="shared" ca="1" si="10"/>
        <v>25.93</v>
      </c>
      <c r="S72" s="68">
        <f t="shared" ca="1" si="17"/>
        <v>22.132857142857144</v>
      </c>
      <c r="T72" s="69">
        <f t="shared" ca="1" si="18"/>
        <v>27.132857142857144</v>
      </c>
      <c r="U72" s="31">
        <f ca="1">IF(A72&lt;($V$8+1),AllPlayers!L64,0)</f>
        <v>201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Ian Chalkley</v>
      </c>
      <c r="D73" s="67" t="str">
        <f t="shared" ca="1" si="13"/>
        <v>(West Byfleet)</v>
      </c>
      <c r="E73" s="64">
        <f t="shared" ca="1" si="0"/>
        <v>23.94</v>
      </c>
      <c r="F73" s="64" t="str">
        <f t="shared" ca="1" si="1"/>
        <v>L</v>
      </c>
      <c r="G73" s="64">
        <f t="shared" ca="1" si="2"/>
        <v>21.89</v>
      </c>
      <c r="H73" s="64" t="str">
        <f t="shared" ca="1" si="3"/>
        <v>L</v>
      </c>
      <c r="I73" s="64">
        <f t="shared" ca="1" si="4"/>
        <v>18.77</v>
      </c>
      <c r="J73" s="64" t="str">
        <f t="shared" ca="1" si="5"/>
        <v>L</v>
      </c>
      <c r="K73" s="64">
        <f t="shared" ca="1" si="6"/>
        <v>25.16</v>
      </c>
      <c r="L73" s="64" t="str">
        <f t="shared" ca="1" si="7"/>
        <v>W</v>
      </c>
      <c r="M73" s="64">
        <f t="shared" ca="1" si="8"/>
        <v>23.65</v>
      </c>
      <c r="N73" s="64" t="str">
        <f t="shared" ca="1" si="9"/>
        <v>L</v>
      </c>
      <c r="O73" s="66">
        <f t="shared" ca="1" si="14"/>
        <v>13</v>
      </c>
      <c r="P73" s="33">
        <f t="shared" ca="1" si="15"/>
        <v>5</v>
      </c>
      <c r="Q73" s="146">
        <f t="shared" ca="1" si="16"/>
        <v>38.46</v>
      </c>
      <c r="R73" s="68">
        <f t="shared" ca="1" si="10"/>
        <v>25.88</v>
      </c>
      <c r="S73" s="68">
        <f t="shared" ca="1" si="17"/>
        <v>22.079230769230769</v>
      </c>
      <c r="T73" s="69">
        <f t="shared" ca="1" si="18"/>
        <v>27.079230769230769</v>
      </c>
      <c r="U73" s="31">
        <f ca="1">IF(A73&lt;($V$8+1),AllPlayers!L65,0)</f>
        <v>203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James Taylor</v>
      </c>
      <c r="D74" s="67" t="str">
        <f t="shared" ca="1" si="13"/>
        <v>(St Peter's)</v>
      </c>
      <c r="E74" s="64">
        <f t="shared" ca="1" si="0"/>
        <v>21.1</v>
      </c>
      <c r="F74" s="64" t="str">
        <f t="shared" ca="1" si="1"/>
        <v>L</v>
      </c>
      <c r="G74" s="64">
        <f t="shared" ca="1" si="2"/>
        <v>19.649999999999999</v>
      </c>
      <c r="H74" s="64" t="str">
        <f t="shared" ca="1" si="3"/>
        <v>W</v>
      </c>
      <c r="I74" s="64">
        <f t="shared" ca="1" si="4"/>
        <v>22.16</v>
      </c>
      <c r="J74" s="64" t="str">
        <f t="shared" ca="1" si="5"/>
        <v>L</v>
      </c>
      <c r="K74" s="64">
        <f t="shared" ca="1" si="6"/>
        <v>18.71</v>
      </c>
      <c r="L74" s="64" t="str">
        <f t="shared" ca="1" si="7"/>
        <v>L</v>
      </c>
      <c r="M74" s="64">
        <f t="shared" ca="1" si="8"/>
        <v>22.5</v>
      </c>
      <c r="N74" s="64" t="str">
        <f t="shared" ca="1" si="9"/>
        <v>W</v>
      </c>
      <c r="O74" s="66">
        <f t="shared" ca="1" si="14"/>
        <v>16</v>
      </c>
      <c r="P74" s="33">
        <f t="shared" ca="1" si="15"/>
        <v>6</v>
      </c>
      <c r="Q74" s="146">
        <f t="shared" ca="1" si="16"/>
        <v>37.5</v>
      </c>
      <c r="R74" s="68">
        <f t="shared" ref="R74:R137" ca="1" si="19">IF(U74&gt;0,VLOOKUP(U74,PlayerID,13,FALSE),"")</f>
        <v>23.21</v>
      </c>
      <c r="S74" s="68">
        <f t="shared" ca="1" si="17"/>
        <v>21.011875</v>
      </c>
      <c r="T74" s="69">
        <f t="shared" ca="1" si="18"/>
        <v>27.011875</v>
      </c>
      <c r="U74" s="31">
        <f ca="1">IF(A74&lt;($V$8+1),AllPlayers!L66,0)</f>
        <v>105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Ben Sutton</v>
      </c>
      <c r="D75" s="67" t="str">
        <f t="shared" ref="D75:D138" ca="1" si="22">IF(U75&gt;0,VLOOKUP(VLOOKUP(U75,PlayerID,3,FALSE),Teams,3,FALSE),"")</f>
        <v>(Forestdale)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21.64</v>
      </c>
      <c r="H75" s="64" t="str">
        <f t="shared" ca="1" si="3"/>
        <v>L</v>
      </c>
      <c r="I75" s="64">
        <f t="shared" ca="1" si="4"/>
        <v>28.36</v>
      </c>
      <c r="J75" s="64" t="str">
        <f t="shared" ca="1" si="5"/>
        <v>W</v>
      </c>
      <c r="K75" s="64">
        <f t="shared" ca="1" si="6"/>
        <v>23.66</v>
      </c>
      <c r="L75" s="64" t="str">
        <f t="shared" ca="1" si="7"/>
        <v>W</v>
      </c>
      <c r="M75" s="64">
        <f t="shared" ca="1" si="8"/>
        <v>20.88</v>
      </c>
      <c r="N75" s="64" t="str">
        <f t="shared" ca="1" si="9"/>
        <v>W</v>
      </c>
      <c r="O75" s="66">
        <f t="shared" ref="O75:O138" ca="1" si="23">IF(U75&gt;0,VLOOKUP(U75,PlayerID,6,FALSE),"")</f>
        <v>4</v>
      </c>
      <c r="P75" s="33">
        <f t="shared" ref="P75:P138" ca="1" si="24">IF(U75&gt;0,VLOOKUP(U75,PlayerID,7,FALSE),"")</f>
        <v>3</v>
      </c>
      <c r="Q75" s="146">
        <f t="shared" ref="Q75:Q138" ca="1" si="25">IF(U75&gt;0,ROUND(VLOOKUP(U75,PlayerID,8,FALSE),2),"")</f>
        <v>75</v>
      </c>
      <c r="R75" s="68">
        <f t="shared" ca="1" si="19"/>
        <v>28.36</v>
      </c>
      <c r="S75" s="68">
        <f t="shared" ref="S75:S138" ca="1" si="26">IF(U75&gt;0,VLOOKUP(U75,PlayerID,9,FALSE),"")</f>
        <v>23.634999999999998</v>
      </c>
      <c r="T75" s="69">
        <f t="shared" ref="T75:T138" ca="1" si="27">IF(U75&gt;0,VLOOKUP(U75,PlayerID,10,FALSE),"")</f>
        <v>26.634999999999998</v>
      </c>
      <c r="U75" s="31">
        <f ca="1">IF(A75&lt;($V$8+1),AllPlayers!L67,0)</f>
        <v>89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Ian Thorley</v>
      </c>
      <c r="D76" s="67" t="str">
        <f t="shared" ca="1" si="22"/>
        <v>(Bishopsford)</v>
      </c>
      <c r="E76" s="64">
        <f t="shared" ref="E76:E139" ca="1" si="28">IF($U76&gt;0,VLOOKUP($U76,PlayerID,E$6,FALSE),"")</f>
        <v>19.64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22.66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19.05</v>
      </c>
      <c r="N76" s="64" t="str">
        <f t="shared" ref="N76:N139" ca="1" si="37">IF($U76&gt;0,LEFT(VLOOKUP($U76,PlayerID,N$6,FALSE),1),"")</f>
        <v>L</v>
      </c>
      <c r="O76" s="66">
        <f t="shared" ca="1" si="23"/>
        <v>14</v>
      </c>
      <c r="P76" s="33">
        <f t="shared" ca="1" si="24"/>
        <v>6</v>
      </c>
      <c r="Q76" s="146">
        <f t="shared" ca="1" si="25"/>
        <v>42.86</v>
      </c>
      <c r="R76" s="68">
        <f t="shared" ca="1" si="19"/>
        <v>22.69</v>
      </c>
      <c r="S76" s="68">
        <f t="shared" ca="1" si="26"/>
        <v>20.572857142857146</v>
      </c>
      <c r="T76" s="69">
        <f t="shared" ca="1" si="27"/>
        <v>26.572857142857146</v>
      </c>
      <c r="U76" s="31">
        <f ca="1">IF(A76&lt;($V$8+1),AllPlayers!L68,0)</f>
        <v>36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Dennis Harris</v>
      </c>
      <c r="D77" s="67" t="str">
        <f t="shared" ca="1" si="22"/>
        <v>(St Peter's)</v>
      </c>
      <c r="E77" s="64">
        <f t="shared" ca="1" si="28"/>
        <v>22.98</v>
      </c>
      <c r="F77" s="64" t="str">
        <f t="shared" ca="1" si="29"/>
        <v>L</v>
      </c>
      <c r="G77" s="64">
        <f t="shared" ca="1" si="30"/>
        <v>18.34</v>
      </c>
      <c r="H77" s="64" t="str">
        <f t="shared" ca="1" si="31"/>
        <v>L</v>
      </c>
      <c r="I77" s="64">
        <f t="shared" ca="1" si="32"/>
        <v>21.07</v>
      </c>
      <c r="J77" s="64" t="str">
        <f t="shared" ca="1" si="33"/>
        <v>L</v>
      </c>
      <c r="K77" s="64">
        <f t="shared" ca="1" si="34"/>
        <v>22.43</v>
      </c>
      <c r="L77" s="64" t="str">
        <f t="shared" ca="1" si="35"/>
        <v>W</v>
      </c>
      <c r="M77" s="64">
        <f t="shared" ca="1" si="36"/>
        <v>20.43</v>
      </c>
      <c r="N77" s="64" t="str">
        <f t="shared" ca="1" si="37"/>
        <v>W</v>
      </c>
      <c r="O77" s="66">
        <f t="shared" ca="1" si="23"/>
        <v>16</v>
      </c>
      <c r="P77" s="33">
        <f t="shared" ca="1" si="24"/>
        <v>5</v>
      </c>
      <c r="Q77" s="146">
        <f t="shared" ca="1" si="25"/>
        <v>31.25</v>
      </c>
      <c r="R77" s="68">
        <f t="shared" ca="1" si="19"/>
        <v>23.72</v>
      </c>
      <c r="S77" s="68">
        <f t="shared" ca="1" si="26"/>
        <v>20.953749999999999</v>
      </c>
      <c r="T77" s="69">
        <f t="shared" ca="1" si="27"/>
        <v>25.953749999999999</v>
      </c>
      <c r="U77" s="31">
        <f ca="1">IF(A77&lt;($V$8+1),AllPlayers!L69,0)</f>
        <v>108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Byron Pendry</v>
      </c>
      <c r="D78" s="67" t="str">
        <f t="shared" ca="1" si="22"/>
        <v>(West Byfleet)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23.31</v>
      </c>
      <c r="L78" s="64" t="str">
        <f t="shared" ca="1" si="35"/>
        <v>W</v>
      </c>
      <c r="M78" s="64">
        <f t="shared" ca="1" si="36"/>
        <v>21.22</v>
      </c>
      <c r="N78" s="64" t="str">
        <f t="shared" ca="1" si="37"/>
        <v>L</v>
      </c>
      <c r="O78" s="66">
        <f t="shared" ca="1" si="23"/>
        <v>9</v>
      </c>
      <c r="P78" s="33">
        <f t="shared" ca="1" si="24"/>
        <v>3</v>
      </c>
      <c r="Q78" s="146">
        <f t="shared" ca="1" si="25"/>
        <v>33.33</v>
      </c>
      <c r="R78" s="68">
        <f t="shared" ca="1" si="19"/>
        <v>25.42</v>
      </c>
      <c r="S78" s="68">
        <f t="shared" ca="1" si="26"/>
        <v>22.502222222222223</v>
      </c>
      <c r="T78" s="69">
        <f t="shared" ca="1" si="27"/>
        <v>25.502222222222223</v>
      </c>
      <c r="U78" s="31">
        <f ca="1">IF(A78&lt;($V$8+1),AllPlayers!L70,0)</f>
        <v>204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Ronnie Godbeer</v>
      </c>
      <c r="D79" s="67" t="str">
        <f t="shared" ca="1" si="22"/>
        <v>(WWMC)</v>
      </c>
      <c r="E79" s="64">
        <f t="shared" ca="1" si="28"/>
        <v>21.58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20.77</v>
      </c>
      <c r="N79" s="64" t="str">
        <f t="shared" ca="1" si="37"/>
        <v>L</v>
      </c>
      <c r="O79" s="66">
        <f t="shared" ca="1" si="23"/>
        <v>7</v>
      </c>
      <c r="P79" s="33">
        <f t="shared" ca="1" si="24"/>
        <v>4</v>
      </c>
      <c r="Q79" s="146">
        <f t="shared" ca="1" si="25"/>
        <v>57.14</v>
      </c>
      <c r="R79" s="68">
        <f t="shared" ca="1" si="19"/>
        <v>26.68</v>
      </c>
      <c r="S79" s="68">
        <f t="shared" ca="1" si="26"/>
        <v>21.495714285714286</v>
      </c>
      <c r="T79" s="69">
        <f t="shared" ca="1" si="27"/>
        <v>25.495714285714286</v>
      </c>
      <c r="U79" s="31">
        <f ca="1">IF(A79&lt;($V$8+1),AllPlayers!L71,0)</f>
        <v>185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Dave Horan</v>
      </c>
      <c r="D80" s="67" t="str">
        <f t="shared" ca="1" si="22"/>
        <v>(Sunbury)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5</v>
      </c>
      <c r="P80" s="33">
        <f t="shared" ca="1" si="24"/>
        <v>3</v>
      </c>
      <c r="Q80" s="146">
        <f t="shared" ca="1" si="25"/>
        <v>60</v>
      </c>
      <c r="R80" s="68">
        <f t="shared" ca="1" si="19"/>
        <v>27.33</v>
      </c>
      <c r="S80" s="68">
        <f t="shared" ca="1" si="26"/>
        <v>22.492000000000001</v>
      </c>
      <c r="T80" s="69">
        <f t="shared" ca="1" si="27"/>
        <v>25.492000000000001</v>
      </c>
      <c r="U80" s="31">
        <f ca="1">IF(A80&lt;($V$8+1),AllPlayers!L72,0)</f>
        <v>133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Darren Everret</v>
      </c>
      <c r="D81" s="67" t="str">
        <f t="shared" ca="1" si="22"/>
        <v>(Arnie's Army)</v>
      </c>
      <c r="E81" s="64">
        <f t="shared" ca="1" si="28"/>
        <v>18.93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23.57</v>
      </c>
      <c r="J81" s="64" t="str">
        <f t="shared" ca="1" si="33"/>
        <v>L</v>
      </c>
      <c r="K81" s="64">
        <f t="shared" ca="1" si="34"/>
        <v>24.51</v>
      </c>
      <c r="L81" s="64" t="str">
        <f t="shared" ca="1" si="35"/>
        <v>W</v>
      </c>
      <c r="M81" s="64">
        <f t="shared" ca="1" si="36"/>
        <v>23.52</v>
      </c>
      <c r="N81" s="64" t="str">
        <f t="shared" ca="1" si="37"/>
        <v>L</v>
      </c>
      <c r="O81" s="66">
        <f t="shared" ca="1" si="23"/>
        <v>11</v>
      </c>
      <c r="P81" s="33">
        <f t="shared" ca="1" si="24"/>
        <v>4</v>
      </c>
      <c r="Q81" s="146">
        <f t="shared" ca="1" si="25"/>
        <v>36.36</v>
      </c>
      <c r="R81" s="68">
        <f t="shared" ca="1" si="19"/>
        <v>24.51</v>
      </c>
      <c r="S81" s="68">
        <f t="shared" ca="1" si="26"/>
        <v>21.490909090909092</v>
      </c>
      <c r="T81" s="69">
        <f t="shared" ca="1" si="27"/>
        <v>25.490909090909092</v>
      </c>
      <c r="U81" s="31">
        <f ca="1">IF(A81&lt;($V$8+1),AllPlayers!L73,0)</f>
        <v>10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Phil Mcdonnell</v>
      </c>
      <c r="D82" s="67" t="str">
        <f t="shared" ca="1" si="22"/>
        <v>(Forestdale)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>
        <f t="shared" ca="1" si="32"/>
        <v>22.78</v>
      </c>
      <c r="J82" s="64" t="str">
        <f t="shared" ca="1" si="33"/>
        <v>W</v>
      </c>
      <c r="K82" s="64">
        <f t="shared" ca="1" si="34"/>
        <v>21.59</v>
      </c>
      <c r="L82" s="64" t="str">
        <f t="shared" ca="1" si="35"/>
        <v>W</v>
      </c>
      <c r="M82" s="64">
        <f t="shared" ca="1" si="36"/>
        <v>21.65</v>
      </c>
      <c r="N82" s="64" t="str">
        <f t="shared" ca="1" si="37"/>
        <v>L</v>
      </c>
      <c r="O82" s="66">
        <f t="shared" ca="1" si="23"/>
        <v>13</v>
      </c>
      <c r="P82" s="33">
        <f t="shared" ca="1" si="24"/>
        <v>4</v>
      </c>
      <c r="Q82" s="146">
        <f t="shared" ca="1" si="25"/>
        <v>30.77</v>
      </c>
      <c r="R82" s="68">
        <f t="shared" ca="1" si="19"/>
        <v>25.35</v>
      </c>
      <c r="S82" s="68">
        <f t="shared" ca="1" si="26"/>
        <v>21.408461538461534</v>
      </c>
      <c r="T82" s="69">
        <f t="shared" ca="1" si="27"/>
        <v>25.408461538461534</v>
      </c>
      <c r="U82" s="31">
        <f ca="1">IF(A82&lt;($V$8+1),AllPlayers!L74,0)</f>
        <v>79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Lee Royal</v>
      </c>
      <c r="D83" s="67" t="str">
        <f t="shared" ca="1" si="22"/>
        <v>(St Peter's)</v>
      </c>
      <c r="E83" s="64">
        <f t="shared" ca="1" si="28"/>
        <v>21.66</v>
      </c>
      <c r="F83" s="64" t="str">
        <f t="shared" ca="1" si="29"/>
        <v>L</v>
      </c>
      <c r="G83" s="64">
        <f t="shared" ca="1" si="30"/>
        <v>18.43</v>
      </c>
      <c r="H83" s="64" t="str">
        <f t="shared" ca="1" si="31"/>
        <v>L</v>
      </c>
      <c r="I83" s="64">
        <f t="shared" ca="1" si="32"/>
        <v>17.96</v>
      </c>
      <c r="J83" s="64" t="str">
        <f t="shared" ca="1" si="33"/>
        <v>W</v>
      </c>
      <c r="K83" s="64">
        <f t="shared" ca="1" si="34"/>
        <v>21.56</v>
      </c>
      <c r="L83" s="64" t="str">
        <f t="shared" ca="1" si="35"/>
        <v>W</v>
      </c>
      <c r="M83" s="64">
        <f t="shared" ca="1" si="36"/>
        <v>20.5</v>
      </c>
      <c r="N83" s="64" t="str">
        <f t="shared" ca="1" si="37"/>
        <v>L</v>
      </c>
      <c r="O83" s="66">
        <f t="shared" ca="1" si="23"/>
        <v>11</v>
      </c>
      <c r="P83" s="33">
        <f t="shared" ca="1" si="24"/>
        <v>5</v>
      </c>
      <c r="Q83" s="146">
        <f t="shared" ca="1" si="25"/>
        <v>45.45</v>
      </c>
      <c r="R83" s="68">
        <f t="shared" ca="1" si="19"/>
        <v>24.94</v>
      </c>
      <c r="S83" s="68">
        <f t="shared" ca="1" si="26"/>
        <v>20.010000000000002</v>
      </c>
      <c r="T83" s="69">
        <f t="shared" ca="1" si="27"/>
        <v>25.01</v>
      </c>
      <c r="U83" s="31">
        <f ca="1">IF(A83&lt;($V$8+1),AllPlayers!L75,0)</f>
        <v>107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Martin Byrne</v>
      </c>
      <c r="D84" s="67" t="str">
        <f t="shared" ca="1" si="22"/>
        <v>(Epsom)</v>
      </c>
      <c r="E84" s="64">
        <f t="shared" ca="1" si="28"/>
        <v>21.14</v>
      </c>
      <c r="F84" s="64" t="str">
        <f t="shared" ca="1" si="29"/>
        <v>L</v>
      </c>
      <c r="G84" s="64">
        <f t="shared" ca="1" si="30"/>
        <v>20.18</v>
      </c>
      <c r="H84" s="64" t="str">
        <f t="shared" ca="1" si="31"/>
        <v>W</v>
      </c>
      <c r="I84" s="64">
        <f t="shared" ca="1" si="32"/>
        <v>21.25</v>
      </c>
      <c r="J84" s="64" t="str">
        <f t="shared" ca="1" si="33"/>
        <v>L</v>
      </c>
      <c r="K84" s="64">
        <f t="shared" ca="1" si="34"/>
        <v>21.87</v>
      </c>
      <c r="L84" s="64" t="str">
        <f t="shared" ca="1" si="35"/>
        <v>L</v>
      </c>
      <c r="M84" s="64">
        <f t="shared" ca="1" si="36"/>
        <v>21.28</v>
      </c>
      <c r="N84" s="64" t="str">
        <f t="shared" ca="1" si="37"/>
        <v>W</v>
      </c>
      <c r="O84" s="66">
        <f t="shared" ca="1" si="23"/>
        <v>15</v>
      </c>
      <c r="P84" s="33">
        <f t="shared" ca="1" si="24"/>
        <v>4</v>
      </c>
      <c r="Q84" s="146">
        <f t="shared" ca="1" si="25"/>
        <v>26.67</v>
      </c>
      <c r="R84" s="68">
        <f t="shared" ca="1" si="19"/>
        <v>24.24</v>
      </c>
      <c r="S84" s="68">
        <f t="shared" ca="1" si="26"/>
        <v>20.908000000000001</v>
      </c>
      <c r="T84" s="69">
        <f t="shared" ca="1" si="27"/>
        <v>24.908000000000001</v>
      </c>
      <c r="U84" s="31">
        <f ca="1">IF(A84&lt;($V$8+1),AllPlayers!L76,0)</f>
        <v>51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Matt Hall</v>
      </c>
      <c r="D85" s="67" t="str">
        <f t="shared" ca="1" si="22"/>
        <v>(Sunbury)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4</v>
      </c>
      <c r="P85" s="33">
        <f t="shared" ca="1" si="24"/>
        <v>1</v>
      </c>
      <c r="Q85" s="146">
        <f t="shared" ca="1" si="25"/>
        <v>25</v>
      </c>
      <c r="R85" s="68">
        <f t="shared" ca="1" si="19"/>
        <v>24.43</v>
      </c>
      <c r="S85" s="68">
        <f t="shared" ca="1" si="26"/>
        <v>23.462500000000002</v>
      </c>
      <c r="T85" s="69">
        <f t="shared" ca="1" si="27"/>
        <v>24.462500000000002</v>
      </c>
      <c r="U85" s="31">
        <f ca="1">IF(A85&lt;($V$8+1),AllPlayers!L77,0)</f>
        <v>134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Terry Dersley</v>
      </c>
      <c r="D86" s="67" t="str">
        <f t="shared" ca="1" si="22"/>
        <v>(Forestdale)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>
        <f t="shared" ca="1" si="32"/>
        <v>21.99</v>
      </c>
      <c r="J86" s="64" t="str">
        <f t="shared" ca="1" si="33"/>
        <v>L</v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3</v>
      </c>
      <c r="P86" s="33">
        <f t="shared" ca="1" si="24"/>
        <v>2</v>
      </c>
      <c r="Q86" s="146">
        <f t="shared" ca="1" si="25"/>
        <v>66.67</v>
      </c>
      <c r="R86" s="68">
        <f t="shared" ca="1" si="19"/>
        <v>23.89</v>
      </c>
      <c r="S86" s="68">
        <f t="shared" ca="1" si="26"/>
        <v>22.083333333333332</v>
      </c>
      <c r="T86" s="69">
        <f t="shared" ca="1" si="27"/>
        <v>24.083333333333332</v>
      </c>
      <c r="U86" s="31">
        <f ca="1">IF(A86&lt;($V$8+1),AllPlayers!L78,0)</f>
        <v>88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Richard Cox</v>
      </c>
      <c r="D87" s="67" t="str">
        <f t="shared" ca="1" si="22"/>
        <v>(Arnie's Army)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22.89</v>
      </c>
      <c r="H87" s="64" t="str">
        <f t="shared" ca="1" si="31"/>
        <v>W</v>
      </c>
      <c r="I87" s="64">
        <f t="shared" ca="1" si="32"/>
        <v>21.17</v>
      </c>
      <c r="J87" s="64" t="str">
        <f t="shared" ca="1" si="33"/>
        <v>W</v>
      </c>
      <c r="K87" s="64">
        <f t="shared" ca="1" si="34"/>
        <v>21.98</v>
      </c>
      <c r="L87" s="64" t="str">
        <f t="shared" ca="1" si="35"/>
        <v>L</v>
      </c>
      <c r="M87" s="64">
        <f t="shared" ca="1" si="36"/>
        <v>20.46</v>
      </c>
      <c r="N87" s="64" t="str">
        <f t="shared" ca="1" si="37"/>
        <v>L</v>
      </c>
      <c r="O87" s="66">
        <f t="shared" ca="1" si="23"/>
        <v>12</v>
      </c>
      <c r="P87" s="33">
        <f t="shared" ca="1" si="24"/>
        <v>3</v>
      </c>
      <c r="Q87" s="146">
        <f t="shared" ca="1" si="25"/>
        <v>25</v>
      </c>
      <c r="R87" s="68">
        <f t="shared" ca="1" si="19"/>
        <v>25.69</v>
      </c>
      <c r="S87" s="68">
        <f t="shared" ca="1" si="26"/>
        <v>21.065000000000001</v>
      </c>
      <c r="T87" s="69">
        <f t="shared" ca="1" si="27"/>
        <v>24.065000000000001</v>
      </c>
      <c r="U87" s="31">
        <f ca="1">IF(A87&lt;($V$8+1),AllPlayers!L79,0)</f>
        <v>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Steve Hylands</v>
      </c>
      <c r="D88" s="67" t="str">
        <f t="shared" ca="1" si="22"/>
        <v>(Forestdale)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1</v>
      </c>
      <c r="Q88" s="146">
        <f t="shared" ca="1" si="25"/>
        <v>100</v>
      </c>
      <c r="R88" s="68">
        <f t="shared" ca="1" si="19"/>
        <v>22.83</v>
      </c>
      <c r="S88" s="68">
        <f t="shared" ca="1" si="26"/>
        <v>22.83</v>
      </c>
      <c r="T88" s="69">
        <f t="shared" ca="1" si="27"/>
        <v>23.83</v>
      </c>
      <c r="U88" s="31">
        <f ca="1">IF(A88&lt;($V$8+1),AllPlayers!L80,0)</f>
        <v>87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Dave Crook</v>
      </c>
      <c r="D89" s="67" t="str">
        <f t="shared" ca="1" si="22"/>
        <v>(Farmers)</v>
      </c>
      <c r="E89" s="64">
        <f t="shared" ca="1" si="28"/>
        <v>17</v>
      </c>
      <c r="F89" s="64" t="str">
        <f t="shared" ca="1" si="29"/>
        <v>L</v>
      </c>
      <c r="G89" s="64">
        <f t="shared" ca="1" si="30"/>
        <v>20.11</v>
      </c>
      <c r="H89" s="64" t="str">
        <f t="shared" ca="1" si="31"/>
        <v>L</v>
      </c>
      <c r="I89" s="64">
        <f t="shared" ca="1" si="32"/>
        <v>21</v>
      </c>
      <c r="J89" s="64" t="str">
        <f t="shared" ca="1" si="33"/>
        <v>W</v>
      </c>
      <c r="K89" s="64">
        <f t="shared" ca="1" si="34"/>
        <v>18.309999999999999</v>
      </c>
      <c r="L89" s="64" t="str">
        <f t="shared" ca="1" si="35"/>
        <v>L</v>
      </c>
      <c r="M89" s="64">
        <f t="shared" ca="1" si="36"/>
        <v>22.02</v>
      </c>
      <c r="N89" s="64" t="str">
        <f t="shared" ca="1" si="37"/>
        <v>L</v>
      </c>
      <c r="O89" s="66">
        <f t="shared" ca="1" si="23"/>
        <v>16</v>
      </c>
      <c r="P89" s="33">
        <f t="shared" ca="1" si="24"/>
        <v>3</v>
      </c>
      <c r="Q89" s="146">
        <f t="shared" ca="1" si="25"/>
        <v>18.75</v>
      </c>
      <c r="R89" s="68">
        <f t="shared" ca="1" si="19"/>
        <v>23.99</v>
      </c>
      <c r="S89" s="68">
        <f t="shared" ca="1" si="26"/>
        <v>20.721874999999997</v>
      </c>
      <c r="T89" s="69">
        <f t="shared" ca="1" si="27"/>
        <v>23.721874999999997</v>
      </c>
      <c r="U89" s="31">
        <f ca="1">IF(A89&lt;($V$8+1),AllPlayers!L81,0)</f>
        <v>154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Richard Mclaughlin</v>
      </c>
      <c r="D90" s="67" t="str">
        <f t="shared" ca="1" si="22"/>
        <v>(WWMC)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18.899999999999999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6</v>
      </c>
      <c r="P90" s="33">
        <f t="shared" ca="1" si="24"/>
        <v>2</v>
      </c>
      <c r="Q90" s="146">
        <f t="shared" ca="1" si="25"/>
        <v>33.33</v>
      </c>
      <c r="R90" s="68">
        <f t="shared" ca="1" si="19"/>
        <v>24.63</v>
      </c>
      <c r="S90" s="68">
        <f t="shared" ca="1" si="26"/>
        <v>21.63</v>
      </c>
      <c r="T90" s="69">
        <f t="shared" ca="1" si="27"/>
        <v>23.63</v>
      </c>
      <c r="U90" s="31">
        <f ca="1">IF(A90&lt;($V$8+1),AllPlayers!L82,0)</f>
        <v>181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James Kent</v>
      </c>
      <c r="D91" s="67" t="str">
        <f t="shared" ca="1" si="22"/>
        <v>(West Byfleet)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26.55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8</v>
      </c>
      <c r="P91" s="33">
        <f t="shared" ca="1" si="24"/>
        <v>1</v>
      </c>
      <c r="Q91" s="146">
        <f t="shared" ca="1" si="25"/>
        <v>12.5</v>
      </c>
      <c r="R91" s="68">
        <f t="shared" ca="1" si="19"/>
        <v>26.55</v>
      </c>
      <c r="S91" s="68">
        <f t="shared" ca="1" si="26"/>
        <v>22.568749999999998</v>
      </c>
      <c r="T91" s="69">
        <f t="shared" ca="1" si="27"/>
        <v>23.568749999999998</v>
      </c>
      <c r="U91" s="31">
        <f ca="1">IF(A91&lt;($V$8+1),AllPlayers!L83,0)</f>
        <v>205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Matthew Chamberlain</v>
      </c>
      <c r="D92" s="67" t="str">
        <f t="shared" ca="1" si="22"/>
        <v>(Forestdale)</v>
      </c>
      <c r="E92" s="64">
        <f t="shared" ca="1" si="28"/>
        <v>19.88</v>
      </c>
      <c r="F92" s="64" t="str">
        <f t="shared" ca="1" si="29"/>
        <v>W</v>
      </c>
      <c r="G92" s="64">
        <f t="shared" ca="1" si="30"/>
        <v>20.100000000000001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16.989999999999998</v>
      </c>
      <c r="L92" s="64" t="str">
        <f t="shared" ca="1" si="35"/>
        <v>L</v>
      </c>
      <c r="M92" s="64">
        <f t="shared" ca="1" si="36"/>
        <v>21.74</v>
      </c>
      <c r="N92" s="64" t="str">
        <f t="shared" ca="1" si="37"/>
        <v>L</v>
      </c>
      <c r="O92" s="66">
        <f t="shared" ca="1" si="23"/>
        <v>14</v>
      </c>
      <c r="P92" s="33">
        <f t="shared" ca="1" si="24"/>
        <v>3</v>
      </c>
      <c r="Q92" s="146">
        <f t="shared" ca="1" si="25"/>
        <v>21.43</v>
      </c>
      <c r="R92" s="68">
        <f t="shared" ca="1" si="19"/>
        <v>22.78</v>
      </c>
      <c r="S92" s="68">
        <f t="shared" ca="1" si="26"/>
        <v>20.548571428571424</v>
      </c>
      <c r="T92" s="69">
        <f t="shared" ca="1" si="27"/>
        <v>23.548571428571424</v>
      </c>
      <c r="U92" s="31">
        <f ca="1">IF(A92&lt;($V$8+1),AllPlayers!L84,0)</f>
        <v>82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Paul Neate</v>
      </c>
      <c r="D93" s="67" t="str">
        <f t="shared" ca="1" si="22"/>
        <v>(Sunbury)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>
        <f t="shared" ca="1" si="36"/>
        <v>25.92</v>
      </c>
      <c r="N93" s="64" t="str">
        <f t="shared" ca="1" si="37"/>
        <v>L</v>
      </c>
      <c r="O93" s="66">
        <f t="shared" ca="1" si="23"/>
        <v>2</v>
      </c>
      <c r="P93" s="33">
        <f t="shared" ca="1" si="24"/>
        <v>0</v>
      </c>
      <c r="Q93" s="146">
        <f t="shared" ca="1" si="25"/>
        <v>0</v>
      </c>
      <c r="R93" s="68">
        <f t="shared" ca="1" si="19"/>
        <v>25.92</v>
      </c>
      <c r="S93" s="68">
        <f t="shared" ca="1" si="26"/>
        <v>23.51</v>
      </c>
      <c r="T93" s="69">
        <f t="shared" ca="1" si="27"/>
        <v>23.51</v>
      </c>
      <c r="U93" s="31">
        <f ca="1">IF(A93&lt;($V$8+1),AllPlayers!L85,0)</f>
        <v>136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Ray Crook</v>
      </c>
      <c r="D94" s="67" t="str">
        <f t="shared" ca="1" si="22"/>
        <v>(Farmers)</v>
      </c>
      <c r="E94" s="64">
        <f t="shared" ca="1" si="28"/>
        <v>20.67</v>
      </c>
      <c r="F94" s="64" t="str">
        <f t="shared" ca="1" si="29"/>
        <v>L</v>
      </c>
      <c r="G94" s="64">
        <f t="shared" ca="1" si="30"/>
        <v>17.61</v>
      </c>
      <c r="H94" s="64" t="str">
        <f t="shared" ca="1" si="31"/>
        <v>L</v>
      </c>
      <c r="I94" s="64">
        <f t="shared" ca="1" si="32"/>
        <v>20.3</v>
      </c>
      <c r="J94" s="64" t="str">
        <f t="shared" ca="1" si="33"/>
        <v>L</v>
      </c>
      <c r="K94" s="64">
        <f t="shared" ca="1" si="34"/>
        <v>18.02</v>
      </c>
      <c r="L94" s="64" t="str">
        <f t="shared" ca="1" si="35"/>
        <v>L</v>
      </c>
      <c r="M94" s="64">
        <f t="shared" ca="1" si="36"/>
        <v>19.03</v>
      </c>
      <c r="N94" s="64" t="str">
        <f t="shared" ca="1" si="37"/>
        <v>W</v>
      </c>
      <c r="O94" s="66">
        <f t="shared" ca="1" si="23"/>
        <v>15</v>
      </c>
      <c r="P94" s="33">
        <f t="shared" ca="1" si="24"/>
        <v>4</v>
      </c>
      <c r="Q94" s="146">
        <f t="shared" ca="1" si="25"/>
        <v>26.67</v>
      </c>
      <c r="R94" s="68">
        <f t="shared" ca="1" si="19"/>
        <v>23.8</v>
      </c>
      <c r="S94" s="68">
        <f t="shared" ca="1" si="26"/>
        <v>19.411999999999995</v>
      </c>
      <c r="T94" s="69">
        <f t="shared" ca="1" si="27"/>
        <v>23.411999999999995</v>
      </c>
      <c r="U94" s="31">
        <f ca="1">IF(A94&lt;($V$8+1),AllPlayers!L86,0)</f>
        <v>153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Mark Tomlin</v>
      </c>
      <c r="D95" s="67" t="str">
        <f t="shared" ca="1" si="22"/>
        <v>(Epsom)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0</v>
      </c>
      <c r="Q95" s="146">
        <f t="shared" ca="1" si="25"/>
        <v>0</v>
      </c>
      <c r="R95" s="68">
        <f t="shared" ca="1" si="19"/>
        <v>22.92</v>
      </c>
      <c r="S95" s="68">
        <f t="shared" ca="1" si="26"/>
        <v>22.92</v>
      </c>
      <c r="T95" s="69">
        <f t="shared" ca="1" si="27"/>
        <v>22.92</v>
      </c>
      <c r="U95" s="31">
        <f ca="1">IF(A95&lt;($V$8+1),AllPlayers!L87,0)</f>
        <v>62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Steve Cole</v>
      </c>
      <c r="D96" s="67" t="str">
        <f t="shared" ca="1" si="22"/>
        <v>(Sunbury)</v>
      </c>
      <c r="E96" s="64">
        <f t="shared" ca="1" si="28"/>
        <v>21.04</v>
      </c>
      <c r="F96" s="64" t="str">
        <f t="shared" ca="1" si="29"/>
        <v>L</v>
      </c>
      <c r="G96" s="64">
        <f t="shared" ca="1" si="30"/>
        <v>18.38</v>
      </c>
      <c r="H96" s="64" t="str">
        <f t="shared" ca="1" si="31"/>
        <v>L</v>
      </c>
      <c r="I96" s="64">
        <f t="shared" ca="1" si="32"/>
        <v>21.16</v>
      </c>
      <c r="J96" s="64" t="str">
        <f t="shared" ca="1" si="33"/>
        <v>L</v>
      </c>
      <c r="K96" s="64">
        <f t="shared" ca="1" si="34"/>
        <v>17.36</v>
      </c>
      <c r="L96" s="64" t="str">
        <f t="shared" ca="1" si="35"/>
        <v>L</v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14</v>
      </c>
      <c r="P96" s="33">
        <f t="shared" ca="1" si="24"/>
        <v>3</v>
      </c>
      <c r="Q96" s="146">
        <f t="shared" ca="1" si="25"/>
        <v>21.43</v>
      </c>
      <c r="R96" s="68">
        <f t="shared" ca="1" si="19"/>
        <v>22.62</v>
      </c>
      <c r="S96" s="68">
        <f t="shared" ca="1" si="26"/>
        <v>19.805714285714284</v>
      </c>
      <c r="T96" s="69">
        <f t="shared" ca="1" si="27"/>
        <v>22.805714285714284</v>
      </c>
      <c r="U96" s="31">
        <f ca="1">IF(A96&lt;($V$8+1),AllPlayers!L88,0)</f>
        <v>130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Dave Godfrey</v>
      </c>
      <c r="D97" s="67" t="str">
        <f t="shared" ca="1" si="22"/>
        <v>(Forestdale)</v>
      </c>
      <c r="E97" s="64">
        <f t="shared" ca="1" si="28"/>
        <v>20.18</v>
      </c>
      <c r="F97" s="64" t="str">
        <f t="shared" ca="1" si="29"/>
        <v>L</v>
      </c>
      <c r="G97" s="64">
        <f t="shared" ca="1" si="30"/>
        <v>23.15</v>
      </c>
      <c r="H97" s="64" t="str">
        <f t="shared" ca="1" si="31"/>
        <v>L</v>
      </c>
      <c r="I97" s="64">
        <f t="shared" ca="1" si="32"/>
        <v>18.88</v>
      </c>
      <c r="J97" s="64" t="str">
        <f t="shared" ca="1" si="33"/>
        <v>L</v>
      </c>
      <c r="K97" s="64" t="str">
        <f t="shared" ca="1" si="34"/>
        <v/>
      </c>
      <c r="L97" s="64" t="str">
        <f t="shared" ca="1" si="35"/>
        <v/>
      </c>
      <c r="M97" s="64">
        <f t="shared" ca="1" si="36"/>
        <v>20.89</v>
      </c>
      <c r="N97" s="64" t="str">
        <f t="shared" ca="1" si="37"/>
        <v>L</v>
      </c>
      <c r="O97" s="66">
        <f t="shared" ca="1" si="23"/>
        <v>12</v>
      </c>
      <c r="P97" s="33">
        <f t="shared" ca="1" si="24"/>
        <v>2</v>
      </c>
      <c r="Q97" s="146">
        <f t="shared" ca="1" si="25"/>
        <v>16.670000000000002</v>
      </c>
      <c r="R97" s="68">
        <f t="shared" ca="1" si="19"/>
        <v>25.06</v>
      </c>
      <c r="S97" s="68">
        <f t="shared" ca="1" si="26"/>
        <v>20.694166666666671</v>
      </c>
      <c r="T97" s="69">
        <f t="shared" ca="1" si="27"/>
        <v>22.694166666666671</v>
      </c>
      <c r="U97" s="31">
        <f ca="1">IF(A97&lt;($V$8+1),AllPlayers!L89,0)</f>
        <v>80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Mick Smith</v>
      </c>
      <c r="D98" s="67" t="str">
        <f t="shared" ca="1" si="22"/>
        <v>(Farmers)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1</v>
      </c>
      <c r="Q98" s="146">
        <f t="shared" ca="1" si="25"/>
        <v>50</v>
      </c>
      <c r="R98" s="68">
        <f t="shared" ca="1" si="19"/>
        <v>23.48</v>
      </c>
      <c r="S98" s="68">
        <f t="shared" ca="1" si="26"/>
        <v>21.524999999999999</v>
      </c>
      <c r="T98" s="69">
        <f t="shared" ca="1" si="27"/>
        <v>22.524999999999999</v>
      </c>
      <c r="U98" s="31">
        <f ca="1">IF(A98&lt;($V$8+1),AllPlayers!L90,0)</f>
        <v>156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Dave Mann</v>
      </c>
      <c r="D99" s="67" t="str">
        <f t="shared" ca="1" si="22"/>
        <v>(Epsom)</v>
      </c>
      <c r="E99" s="64">
        <f t="shared" ca="1" si="28"/>
        <v>17.8</v>
      </c>
      <c r="F99" s="64" t="str">
        <f t="shared" ca="1" si="29"/>
        <v>L</v>
      </c>
      <c r="G99" s="64">
        <f t="shared" ca="1" si="30"/>
        <v>18.43</v>
      </c>
      <c r="H99" s="64" t="str">
        <f t="shared" ca="1" si="31"/>
        <v>L</v>
      </c>
      <c r="I99" s="64">
        <f t="shared" ca="1" si="32"/>
        <v>20.68</v>
      </c>
      <c r="J99" s="64" t="str">
        <f t="shared" ca="1" si="33"/>
        <v>L</v>
      </c>
      <c r="K99" s="64">
        <f t="shared" ca="1" si="34"/>
        <v>18.98</v>
      </c>
      <c r="L99" s="64" t="str">
        <f t="shared" ca="1" si="35"/>
        <v>L</v>
      </c>
      <c r="M99" s="64">
        <f t="shared" ca="1" si="36"/>
        <v>17.850000000000001</v>
      </c>
      <c r="N99" s="64" t="str">
        <f t="shared" ca="1" si="37"/>
        <v>L</v>
      </c>
      <c r="O99" s="66">
        <f t="shared" ca="1" si="23"/>
        <v>17</v>
      </c>
      <c r="P99" s="33">
        <f t="shared" ca="1" si="24"/>
        <v>3</v>
      </c>
      <c r="Q99" s="146">
        <f t="shared" ca="1" si="25"/>
        <v>17.649999999999999</v>
      </c>
      <c r="R99" s="68">
        <f t="shared" ca="1" si="19"/>
        <v>22.76</v>
      </c>
      <c r="S99" s="68">
        <f t="shared" ca="1" si="26"/>
        <v>19.387647058823532</v>
      </c>
      <c r="T99" s="69">
        <f t="shared" ca="1" si="27"/>
        <v>22.387647058823532</v>
      </c>
      <c r="U99" s="31">
        <f ca="1">IF(A99&lt;($V$8+1),AllPlayers!L91,0)</f>
        <v>56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Luke Constable</v>
      </c>
      <c r="D100" s="67" t="str">
        <f t="shared" ca="1" si="22"/>
        <v>(Bishopsford)</v>
      </c>
      <c r="E100" s="64" t="str">
        <f t="shared" ca="1" si="28"/>
        <v/>
      </c>
      <c r="F100" s="64" t="str">
        <f t="shared" ca="1" si="29"/>
        <v>0</v>
      </c>
      <c r="G100" s="64">
        <f t="shared" ca="1" si="30"/>
        <v>20.97</v>
      </c>
      <c r="H100" s="64" t="str">
        <f t="shared" ca="1" si="31"/>
        <v>L</v>
      </c>
      <c r="I100" s="64">
        <f t="shared" ca="1" si="32"/>
        <v>21.58</v>
      </c>
      <c r="J100" s="64" t="str">
        <f t="shared" ca="1" si="33"/>
        <v>L</v>
      </c>
      <c r="K100" s="64">
        <f t="shared" ca="1" si="34"/>
        <v>23.79</v>
      </c>
      <c r="L100" s="64" t="str">
        <f t="shared" ca="1" si="35"/>
        <v>L</v>
      </c>
      <c r="M100" s="64">
        <f t="shared" ca="1" si="36"/>
        <v>19.14</v>
      </c>
      <c r="N100" s="64" t="str">
        <f t="shared" ca="1" si="37"/>
        <v>W</v>
      </c>
      <c r="O100" s="66">
        <f t="shared" ca="1" si="23"/>
        <v>4</v>
      </c>
      <c r="P100" s="33">
        <f t="shared" ca="1" si="24"/>
        <v>1</v>
      </c>
      <c r="Q100" s="146">
        <f t="shared" ca="1" si="25"/>
        <v>25</v>
      </c>
      <c r="R100" s="68">
        <f t="shared" ca="1" si="19"/>
        <v>23.79</v>
      </c>
      <c r="S100" s="68">
        <f t="shared" ca="1" si="26"/>
        <v>21.37</v>
      </c>
      <c r="T100" s="69">
        <f t="shared" ca="1" si="27"/>
        <v>22.37</v>
      </c>
      <c r="U100" s="31">
        <f ca="1">IF(A100&lt;($V$8+1),AllPlayers!L92,0)</f>
        <v>41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Daryl Clark</v>
      </c>
      <c r="D101" s="67" t="str">
        <f t="shared" ca="1" si="22"/>
        <v>(Bishopsford)</v>
      </c>
      <c r="E101" s="64">
        <f t="shared" ca="1" si="28"/>
        <v>19.02</v>
      </c>
      <c r="F101" s="64" t="str">
        <f t="shared" ca="1" si="29"/>
        <v>L</v>
      </c>
      <c r="G101" s="64">
        <f t="shared" ca="1" si="30"/>
        <v>20.329999999999998</v>
      </c>
      <c r="H101" s="64" t="str">
        <f t="shared" ca="1" si="31"/>
        <v>L</v>
      </c>
      <c r="I101" s="64">
        <f t="shared" ca="1" si="32"/>
        <v>19.64</v>
      </c>
      <c r="J101" s="64" t="str">
        <f t="shared" ca="1" si="33"/>
        <v>L</v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9</v>
      </c>
      <c r="P101" s="33">
        <f t="shared" ca="1" si="24"/>
        <v>3</v>
      </c>
      <c r="Q101" s="146">
        <f t="shared" ca="1" si="25"/>
        <v>33.33</v>
      </c>
      <c r="R101" s="68">
        <f t="shared" ca="1" si="19"/>
        <v>24.24</v>
      </c>
      <c r="S101" s="68">
        <f t="shared" ca="1" si="26"/>
        <v>19.341111111111111</v>
      </c>
      <c r="T101" s="69">
        <f t="shared" ca="1" si="27"/>
        <v>22.341111111111111</v>
      </c>
      <c r="U101" s="31">
        <f ca="1">IF(A101&lt;($V$8+1),AllPlayers!L93,0)</f>
        <v>30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 xml:space="preserve">Stephen Hindson </v>
      </c>
      <c r="D102" s="67" t="str">
        <f t="shared" ca="1" si="22"/>
        <v>(Forestdale)</v>
      </c>
      <c r="E102" s="64">
        <f t="shared" ca="1" si="28"/>
        <v>16.27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11</v>
      </c>
      <c r="P102" s="33">
        <f t="shared" ca="1" si="24"/>
        <v>3</v>
      </c>
      <c r="Q102" s="146">
        <f t="shared" ca="1" si="25"/>
        <v>27.27</v>
      </c>
      <c r="R102" s="68">
        <f t="shared" ca="1" si="19"/>
        <v>22.74</v>
      </c>
      <c r="S102" s="68">
        <f t="shared" ca="1" si="26"/>
        <v>19.260909090909092</v>
      </c>
      <c r="T102" s="69">
        <f t="shared" ca="1" si="27"/>
        <v>22.260909090909092</v>
      </c>
      <c r="U102" s="31">
        <f ca="1">IF(A102&lt;($V$8+1),AllPlayers!L94,0)</f>
        <v>76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Daniel O'Keeffe</v>
      </c>
      <c r="D103" s="67" t="str">
        <f t="shared" ca="1" si="22"/>
        <v>(Bishopsford)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22.94</v>
      </c>
      <c r="J103" s="64" t="str">
        <f t="shared" ca="1" si="33"/>
        <v>L</v>
      </c>
      <c r="K103" s="64">
        <f t="shared" ca="1" si="34"/>
        <v>20.9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>0</v>
      </c>
      <c r="O103" s="66">
        <f t="shared" ca="1" si="23"/>
        <v>2</v>
      </c>
      <c r="P103" s="33">
        <f t="shared" ca="1" si="24"/>
        <v>0</v>
      </c>
      <c r="Q103" s="146">
        <f t="shared" ca="1" si="25"/>
        <v>0</v>
      </c>
      <c r="R103" s="68">
        <f t="shared" ca="1" si="19"/>
        <v>22.94</v>
      </c>
      <c r="S103" s="68">
        <f t="shared" ca="1" si="26"/>
        <v>21.92</v>
      </c>
      <c r="T103" s="69">
        <f t="shared" ca="1" si="27"/>
        <v>21.92</v>
      </c>
      <c r="U103" s="31">
        <f ca="1">IF(A103&lt;($V$8+1),AllPlayers!L95,0)</f>
        <v>42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Damien Olver</v>
      </c>
      <c r="D104" s="67" t="str">
        <f t="shared" ca="1" si="22"/>
        <v>(Epsom)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5</v>
      </c>
      <c r="P104" s="33">
        <f t="shared" ca="1" si="24"/>
        <v>1</v>
      </c>
      <c r="Q104" s="146">
        <f t="shared" ca="1" si="25"/>
        <v>20</v>
      </c>
      <c r="R104" s="68">
        <f t="shared" ca="1" si="19"/>
        <v>22.88</v>
      </c>
      <c r="S104" s="68">
        <f t="shared" ca="1" si="26"/>
        <v>20.824000000000002</v>
      </c>
      <c r="T104" s="69">
        <f t="shared" ca="1" si="27"/>
        <v>21.824000000000002</v>
      </c>
      <c r="U104" s="31">
        <f ca="1">IF(A104&lt;($V$8+1),AllPlayers!L96,0)</f>
        <v>65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John Watson</v>
      </c>
      <c r="D105" s="67" t="str">
        <f t="shared" ca="1" si="22"/>
        <v>(Epsom)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6">
        <f t="shared" ca="1" si="25"/>
        <v>0</v>
      </c>
      <c r="R105" s="68">
        <f t="shared" ca="1" si="19"/>
        <v>21.8</v>
      </c>
      <c r="S105" s="68">
        <f t="shared" ca="1" si="26"/>
        <v>21.8</v>
      </c>
      <c r="T105" s="69">
        <f t="shared" ca="1" si="27"/>
        <v>21.8</v>
      </c>
      <c r="U105" s="31">
        <f ca="1">IF(A105&lt;($V$8+1),AllPlayers!L97,0)</f>
        <v>60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Dave McIntosh</v>
      </c>
      <c r="D106" s="67" t="str">
        <f t="shared" ca="1" si="22"/>
        <v>(St Peter's)</v>
      </c>
      <c r="E106" s="64">
        <f t="shared" ca="1" si="28"/>
        <v>18.63</v>
      </c>
      <c r="F106" s="64" t="str">
        <f t="shared" ca="1" si="29"/>
        <v>L</v>
      </c>
      <c r="G106" s="64">
        <f t="shared" ca="1" si="30"/>
        <v>24.91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5</v>
      </c>
      <c r="P106" s="33">
        <f t="shared" ca="1" si="24"/>
        <v>0</v>
      </c>
      <c r="Q106" s="146">
        <f t="shared" ca="1" si="25"/>
        <v>0</v>
      </c>
      <c r="R106" s="68">
        <f t="shared" ca="1" si="19"/>
        <v>24.91</v>
      </c>
      <c r="S106" s="68">
        <f t="shared" ca="1" si="26"/>
        <v>21.68</v>
      </c>
      <c r="T106" s="69">
        <f t="shared" ca="1" si="27"/>
        <v>21.68</v>
      </c>
      <c r="U106" s="31">
        <f ca="1">IF(A106&lt;($V$8+1),AllPlayers!L98,0)</f>
        <v>102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Del Cannon</v>
      </c>
      <c r="D107" s="67" t="str">
        <f t="shared" ca="1" si="22"/>
        <v>(Epsom)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6">
        <f t="shared" ca="1" si="25"/>
        <v>0</v>
      </c>
      <c r="R107" s="68">
        <f t="shared" ca="1" si="19"/>
        <v>21.44</v>
      </c>
      <c r="S107" s="68">
        <f t="shared" ca="1" si="26"/>
        <v>21.355</v>
      </c>
      <c r="T107" s="69">
        <f t="shared" ca="1" si="27"/>
        <v>21.355</v>
      </c>
      <c r="U107" s="31">
        <f ca="1">IF(A107&lt;($V$8+1),AllPlayers!L99,0)</f>
        <v>53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Tony Major</v>
      </c>
      <c r="D108" s="67" t="str">
        <f t="shared" ca="1" si="22"/>
        <v>(St Peter's)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6">
        <f t="shared" ca="1" si="25"/>
        <v>0</v>
      </c>
      <c r="R108" s="68">
        <f t="shared" ca="1" si="19"/>
        <v>21.03</v>
      </c>
      <c r="S108" s="68">
        <f t="shared" ca="1" si="26"/>
        <v>21.03</v>
      </c>
      <c r="T108" s="69">
        <f t="shared" ca="1" si="27"/>
        <v>21.03</v>
      </c>
      <c r="U108" s="31">
        <f ca="1">IF(A108&lt;($V$8+1),AllPlayers!L100,0)</f>
        <v>114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Kevin Gibbs</v>
      </c>
      <c r="D109" s="67" t="str">
        <f t="shared" ca="1" si="22"/>
        <v>(Epsom)</v>
      </c>
      <c r="E109" s="64">
        <f t="shared" ca="1" si="28"/>
        <v>16.28</v>
      </c>
      <c r="F109" s="64" t="str">
        <f t="shared" ca="1" si="29"/>
        <v>L</v>
      </c>
      <c r="G109" s="64">
        <f t="shared" ca="1" si="30"/>
        <v>19.91</v>
      </c>
      <c r="H109" s="64" t="str">
        <f t="shared" ca="1" si="31"/>
        <v>L</v>
      </c>
      <c r="I109" s="64">
        <f t="shared" ca="1" si="32"/>
        <v>17.55</v>
      </c>
      <c r="J109" s="64" t="str">
        <f t="shared" ca="1" si="33"/>
        <v>L</v>
      </c>
      <c r="K109" s="64">
        <f t="shared" ca="1" si="34"/>
        <v>18.22</v>
      </c>
      <c r="L109" s="64" t="str">
        <f t="shared" ca="1" si="35"/>
        <v>L</v>
      </c>
      <c r="M109" s="64">
        <f t="shared" ca="1" si="36"/>
        <v>23.76</v>
      </c>
      <c r="N109" s="64" t="str">
        <f t="shared" ca="1" si="37"/>
        <v>L</v>
      </c>
      <c r="O109" s="66">
        <f t="shared" ca="1" si="23"/>
        <v>11</v>
      </c>
      <c r="P109" s="33">
        <f t="shared" ca="1" si="24"/>
        <v>1</v>
      </c>
      <c r="Q109" s="146">
        <f t="shared" ca="1" si="25"/>
        <v>9.09</v>
      </c>
      <c r="R109" s="68">
        <f t="shared" ca="1" si="19"/>
        <v>24.91</v>
      </c>
      <c r="S109" s="68">
        <f t="shared" ca="1" si="26"/>
        <v>19.518181818181816</v>
      </c>
      <c r="T109" s="69">
        <f t="shared" ca="1" si="27"/>
        <v>20.518181818181816</v>
      </c>
      <c r="U109" s="31">
        <f ca="1">IF(A109&lt;($V$8+1),AllPlayers!L101,0)</f>
        <v>66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Charlie Gardner</v>
      </c>
      <c r="D110" s="67" t="str">
        <f t="shared" ca="1" si="22"/>
        <v>(Sunbury)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20.27</v>
      </c>
      <c r="J110" s="64" t="str">
        <f t="shared" ca="1" si="33"/>
        <v>L</v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</v>
      </c>
      <c r="P110" s="33">
        <f t="shared" ca="1" si="24"/>
        <v>0</v>
      </c>
      <c r="Q110" s="146">
        <f t="shared" ca="1" si="25"/>
        <v>0</v>
      </c>
      <c r="R110" s="68">
        <f t="shared" ca="1" si="19"/>
        <v>20.27</v>
      </c>
      <c r="S110" s="68">
        <f t="shared" ca="1" si="26"/>
        <v>20.27</v>
      </c>
      <c r="T110" s="69">
        <f t="shared" ca="1" si="27"/>
        <v>20.27</v>
      </c>
      <c r="U110" s="31">
        <f ca="1">IF(A110&lt;($V$8+1),AllPlayers!L102,0)</f>
        <v>137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Laurie Selbie</v>
      </c>
      <c r="D111" s="67" t="str">
        <f t="shared" ca="1" si="22"/>
        <v>(Farmers)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2</v>
      </c>
      <c r="P111" s="33">
        <f t="shared" ca="1" si="24"/>
        <v>0</v>
      </c>
      <c r="Q111" s="146">
        <f t="shared" ca="1" si="25"/>
        <v>0</v>
      </c>
      <c r="R111" s="68">
        <f t="shared" ca="1" si="19"/>
        <v>22.48</v>
      </c>
      <c r="S111" s="68">
        <f t="shared" ca="1" si="26"/>
        <v>20.189999999999998</v>
      </c>
      <c r="T111" s="69">
        <f t="shared" ca="1" si="27"/>
        <v>20.189999999999998</v>
      </c>
      <c r="U111" s="31">
        <f ca="1">IF(A111&lt;($V$8+1),AllPlayers!L103,0)</f>
        <v>157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Wayne Harrison</v>
      </c>
      <c r="D112" s="67" t="str">
        <f t="shared" ca="1" si="22"/>
        <v>(Forestdale)</v>
      </c>
      <c r="E112" s="64">
        <f t="shared" ca="1" si="28"/>
        <v>15.97</v>
      </c>
      <c r="F112" s="64" t="str">
        <f t="shared" ca="1" si="29"/>
        <v>L</v>
      </c>
      <c r="G112" s="64">
        <f t="shared" ca="1" si="30"/>
        <v>18.91</v>
      </c>
      <c r="H112" s="64" t="str">
        <f t="shared" ca="1" si="31"/>
        <v>L</v>
      </c>
      <c r="I112" s="64" t="str">
        <f t="shared" ca="1" si="32"/>
        <v/>
      </c>
      <c r="J112" s="64" t="str">
        <f t="shared" ca="1" si="33"/>
        <v/>
      </c>
      <c r="K112" s="64">
        <f t="shared" ca="1" si="34"/>
        <v>16.97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11</v>
      </c>
      <c r="P112" s="33">
        <f t="shared" ca="1" si="24"/>
        <v>1</v>
      </c>
      <c r="Q112" s="146">
        <f t="shared" ca="1" si="25"/>
        <v>9.09</v>
      </c>
      <c r="R112" s="68">
        <f t="shared" ca="1" si="19"/>
        <v>24.22</v>
      </c>
      <c r="S112" s="68">
        <f t="shared" ca="1" si="26"/>
        <v>19.097272727272728</v>
      </c>
      <c r="T112" s="69">
        <f t="shared" ca="1" si="27"/>
        <v>20.097272727272728</v>
      </c>
      <c r="U112" s="31">
        <f ca="1">IF(A112&lt;($V$8+1),AllPlayers!L104,0)</f>
        <v>81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Darren Clarke</v>
      </c>
      <c r="D113" s="67" t="str">
        <f t="shared" ca="1" si="22"/>
        <v>(Epsom)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6">
        <f t="shared" ca="1" si="25"/>
        <v>0</v>
      </c>
      <c r="R113" s="68">
        <f t="shared" ca="1" si="19"/>
        <v>19.78</v>
      </c>
      <c r="S113" s="68">
        <f t="shared" ca="1" si="26"/>
        <v>19.78</v>
      </c>
      <c r="T113" s="69">
        <f t="shared" ca="1" si="27"/>
        <v>19.78</v>
      </c>
      <c r="U113" s="31">
        <f ca="1">IF(A113&lt;($V$8+1),AllPlayers!L105,0)</f>
        <v>61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Craig Johns</v>
      </c>
      <c r="D114" s="67" t="str">
        <f t="shared" ca="1" si="22"/>
        <v>(Arnie's Army)</v>
      </c>
      <c r="E114" s="64">
        <f t="shared" ca="1" si="28"/>
        <v>20.399999999999999</v>
      </c>
      <c r="F114" s="64" t="str">
        <f t="shared" ca="1" si="29"/>
        <v>L</v>
      </c>
      <c r="G114" s="64">
        <f t="shared" ca="1" si="30"/>
        <v>18.07</v>
      </c>
      <c r="H114" s="64" t="str">
        <f t="shared" ca="1" si="31"/>
        <v>L</v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5</v>
      </c>
      <c r="P114" s="33">
        <f t="shared" ca="1" si="24"/>
        <v>0</v>
      </c>
      <c r="Q114" s="146">
        <f t="shared" ca="1" si="25"/>
        <v>0</v>
      </c>
      <c r="R114" s="68">
        <f t="shared" ca="1" si="19"/>
        <v>21.66</v>
      </c>
      <c r="S114" s="68">
        <f t="shared" ca="1" si="26"/>
        <v>19.706</v>
      </c>
      <c r="T114" s="69">
        <f t="shared" ca="1" si="27"/>
        <v>19.706</v>
      </c>
      <c r="U114" s="31">
        <f ca="1">IF(A114&lt;($V$8+1),AllPlayers!L106,0)</f>
        <v>4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Scott Golding</v>
      </c>
      <c r="D115" s="67" t="str">
        <f t="shared" ca="1" si="22"/>
        <v>(St Peter's)</v>
      </c>
      <c r="E115" s="64">
        <f t="shared" ca="1" si="28"/>
        <v>17.829999999999998</v>
      </c>
      <c r="F115" s="64" t="str">
        <f t="shared" ca="1" si="29"/>
        <v>L</v>
      </c>
      <c r="G115" s="64">
        <f t="shared" ca="1" si="30"/>
        <v>17.47</v>
      </c>
      <c r="H115" s="64" t="str">
        <f t="shared" ca="1" si="31"/>
        <v>L</v>
      </c>
      <c r="I115" s="64">
        <f t="shared" ca="1" si="32"/>
        <v>17.600000000000001</v>
      </c>
      <c r="J115" s="64" t="str">
        <f t="shared" ca="1" si="33"/>
        <v>L</v>
      </c>
      <c r="K115" s="64">
        <f t="shared" ca="1" si="34"/>
        <v>18.29</v>
      </c>
      <c r="L115" s="64" t="str">
        <f t="shared" ca="1" si="35"/>
        <v>L</v>
      </c>
      <c r="M115" s="64">
        <f t="shared" ca="1" si="36"/>
        <v>16.190000000000001</v>
      </c>
      <c r="N115" s="64" t="str">
        <f t="shared" ca="1" si="37"/>
        <v>L</v>
      </c>
      <c r="O115" s="66">
        <f t="shared" ca="1" si="23"/>
        <v>15</v>
      </c>
      <c r="P115" s="33">
        <f t="shared" ca="1" si="24"/>
        <v>1</v>
      </c>
      <c r="Q115" s="146">
        <f t="shared" ca="1" si="25"/>
        <v>6.67</v>
      </c>
      <c r="R115" s="68">
        <f t="shared" ca="1" si="19"/>
        <v>20.88</v>
      </c>
      <c r="S115" s="68">
        <f t="shared" ca="1" si="26"/>
        <v>18.567999999999998</v>
      </c>
      <c r="T115" s="69">
        <f t="shared" ca="1" si="27"/>
        <v>19.567999999999998</v>
      </c>
      <c r="U115" s="31">
        <f ca="1">IF(A115&lt;($V$8+1),AllPlayers!L107,0)</f>
        <v>109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Andy Gillam</v>
      </c>
      <c r="D116" s="67" t="str">
        <f t="shared" ca="1" si="22"/>
        <v>(Forestdale)</v>
      </c>
      <c r="E116" s="64">
        <f t="shared" ca="1" si="28"/>
        <v>18.2</v>
      </c>
      <c r="F116" s="64" t="str">
        <f t="shared" ca="1" si="29"/>
        <v>L</v>
      </c>
      <c r="G116" s="64" t="str">
        <f t="shared" ca="1" si="30"/>
        <v/>
      </c>
      <c r="H116" s="64" t="str">
        <f t="shared" ca="1" si="31"/>
        <v/>
      </c>
      <c r="I116" s="64">
        <f t="shared" ca="1" si="32"/>
        <v>23.18</v>
      </c>
      <c r="J116" s="64" t="str">
        <f t="shared" ca="1" si="33"/>
        <v>L</v>
      </c>
      <c r="K116" s="64">
        <f t="shared" ca="1" si="34"/>
        <v>19.48</v>
      </c>
      <c r="L116" s="64" t="str">
        <f t="shared" ca="1" si="35"/>
        <v>W</v>
      </c>
      <c r="M116" s="64">
        <f t="shared" ca="1" si="36"/>
        <v>15.05</v>
      </c>
      <c r="N116" s="64" t="str">
        <f t="shared" ca="1" si="37"/>
        <v>L</v>
      </c>
      <c r="O116" s="66">
        <f t="shared" ca="1" si="23"/>
        <v>6</v>
      </c>
      <c r="P116" s="33">
        <f t="shared" ca="1" si="24"/>
        <v>1</v>
      </c>
      <c r="Q116" s="146">
        <f t="shared" ca="1" si="25"/>
        <v>16.670000000000002</v>
      </c>
      <c r="R116" s="68">
        <f t="shared" ca="1" si="19"/>
        <v>23.18</v>
      </c>
      <c r="S116" s="68">
        <f t="shared" ca="1" si="26"/>
        <v>18.565000000000001</v>
      </c>
      <c r="T116" s="69">
        <f t="shared" ca="1" si="27"/>
        <v>19.565000000000001</v>
      </c>
      <c r="U116" s="31">
        <f ca="1">IF(A116&lt;($V$8+1),AllPlayers!L108,0)</f>
        <v>83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Jake Darter</v>
      </c>
      <c r="D117" s="67" t="str">
        <f t="shared" ca="1" si="22"/>
        <v>(Bishopsford)</v>
      </c>
      <c r="E117" s="64">
        <f t="shared" ca="1" si="28"/>
        <v>18.09</v>
      </c>
      <c r="F117" s="64" t="str">
        <f t="shared" ca="1" si="29"/>
        <v>L</v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>0</v>
      </c>
      <c r="M117" s="64">
        <f t="shared" ca="1" si="36"/>
        <v>18.82</v>
      </c>
      <c r="N117" s="64" t="str">
        <f t="shared" ca="1" si="37"/>
        <v>L</v>
      </c>
      <c r="O117" s="66">
        <f t="shared" ca="1" si="23"/>
        <v>9</v>
      </c>
      <c r="P117" s="33">
        <f t="shared" ca="1" si="24"/>
        <v>1</v>
      </c>
      <c r="Q117" s="146">
        <f t="shared" ca="1" si="25"/>
        <v>11.11</v>
      </c>
      <c r="R117" s="68">
        <f t="shared" ca="1" si="19"/>
        <v>20.29</v>
      </c>
      <c r="S117" s="68">
        <f t="shared" ca="1" si="26"/>
        <v>18.367777777777778</v>
      </c>
      <c r="T117" s="69">
        <f t="shared" ca="1" si="27"/>
        <v>19.367777777777778</v>
      </c>
      <c r="U117" s="31">
        <f ca="1">IF(A117&lt;($V$8+1),AllPlayers!L109,0)</f>
        <v>32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Bill Pavitt</v>
      </c>
      <c r="D118" s="67" t="str">
        <f t="shared" ca="1" si="22"/>
        <v>(Epsom)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6">
        <f t="shared" ca="1" si="25"/>
        <v>0</v>
      </c>
      <c r="R118" s="68">
        <f t="shared" ca="1" si="19"/>
        <v>19.14</v>
      </c>
      <c r="S118" s="68">
        <f t="shared" ca="1" si="26"/>
        <v>19.14</v>
      </c>
      <c r="T118" s="69">
        <f t="shared" ca="1" si="27"/>
        <v>19.14</v>
      </c>
      <c r="U118" s="31">
        <f ca="1">IF(A118&lt;($V$8+1),AllPlayers!L110,0)</f>
        <v>55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Mark Stephens</v>
      </c>
      <c r="D119" s="67" t="str">
        <f t="shared" ca="1" si="22"/>
        <v>(St Peter's)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4</v>
      </c>
      <c r="P119" s="33">
        <f t="shared" ca="1" si="24"/>
        <v>0</v>
      </c>
      <c r="Q119" s="146">
        <f t="shared" ca="1" si="25"/>
        <v>0</v>
      </c>
      <c r="R119" s="68">
        <f t="shared" ca="1" si="19"/>
        <v>21.57</v>
      </c>
      <c r="S119" s="68">
        <f t="shared" ca="1" si="26"/>
        <v>18.93</v>
      </c>
      <c r="T119" s="69">
        <f t="shared" ca="1" si="27"/>
        <v>18.93</v>
      </c>
      <c r="U119" s="31">
        <f ca="1">IF(A119&lt;($V$8+1),AllPlayers!L111,0)</f>
        <v>110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Jack Carter</v>
      </c>
      <c r="D120" s="67" t="str">
        <f t="shared" ca="1" si="22"/>
        <v>(Farmers)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6</v>
      </c>
      <c r="P120" s="33">
        <f t="shared" ca="1" si="24"/>
        <v>0</v>
      </c>
      <c r="Q120" s="146">
        <f t="shared" ca="1" si="25"/>
        <v>0</v>
      </c>
      <c r="R120" s="68">
        <f t="shared" ca="1" si="19"/>
        <v>22.63</v>
      </c>
      <c r="S120" s="68">
        <f t="shared" ca="1" si="26"/>
        <v>18.814999999999998</v>
      </c>
      <c r="T120" s="69">
        <f t="shared" ca="1" si="27"/>
        <v>18.814999999999998</v>
      </c>
      <c r="U120" s="31">
        <f ca="1">IF(A120&lt;($V$8+1),AllPlayers!L112,0)</f>
        <v>155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Connor Sutton</v>
      </c>
      <c r="D121" s="67" t="str">
        <f t="shared" ca="1" si="22"/>
        <v>(St Peter's)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2</v>
      </c>
      <c r="P121" s="33">
        <f t="shared" ca="1" si="24"/>
        <v>0</v>
      </c>
      <c r="Q121" s="146">
        <f t="shared" ca="1" si="25"/>
        <v>0</v>
      </c>
      <c r="R121" s="68">
        <f t="shared" ca="1" si="19"/>
        <v>19.09</v>
      </c>
      <c r="S121" s="68">
        <f t="shared" ca="1" si="26"/>
        <v>18.810000000000002</v>
      </c>
      <c r="T121" s="69">
        <f t="shared" ca="1" si="27"/>
        <v>18.810000000000002</v>
      </c>
      <c r="U121" s="31">
        <f ca="1">IF(A121&lt;($V$8+1),AllPlayers!L113,0)</f>
        <v>115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Paul Secular</v>
      </c>
      <c r="D122" s="67" t="str">
        <f t="shared" ca="1" si="22"/>
        <v>(WPBL)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3</v>
      </c>
      <c r="P122" s="33">
        <f t="shared" ca="1" si="24"/>
        <v>1</v>
      </c>
      <c r="Q122" s="146">
        <f t="shared" ca="1" si="25"/>
        <v>33.33</v>
      </c>
      <c r="R122" s="68">
        <f t="shared" ca="1" si="19"/>
        <v>19.77</v>
      </c>
      <c r="S122" s="68">
        <f t="shared" ca="1" si="26"/>
        <v>17.463333333333335</v>
      </c>
      <c r="T122" s="69">
        <f t="shared" ca="1" si="27"/>
        <v>18.463333333333335</v>
      </c>
      <c r="U122" s="31">
        <f ca="1">IF(A122&lt;($V$8+1),AllPlayers!L114,0)</f>
        <v>236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James O Malley</v>
      </c>
      <c r="D123" s="67" t="str">
        <f t="shared" ca="1" si="22"/>
        <v>(St Peter's)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1</v>
      </c>
      <c r="P123" s="33">
        <f t="shared" ca="1" si="24"/>
        <v>0</v>
      </c>
      <c r="Q123" s="146">
        <f t="shared" ca="1" si="25"/>
        <v>0</v>
      </c>
      <c r="R123" s="68">
        <f t="shared" ca="1" si="19"/>
        <v>18.37</v>
      </c>
      <c r="S123" s="68">
        <f t="shared" ca="1" si="26"/>
        <v>18.37</v>
      </c>
      <c r="T123" s="69">
        <f t="shared" ca="1" si="27"/>
        <v>18.37</v>
      </c>
      <c r="U123" s="31">
        <f ca="1">IF(A123&lt;($V$8+1),AllPlayers!L115,0)</f>
        <v>113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Colin Mann</v>
      </c>
      <c r="D124" s="67" t="str">
        <f t="shared" ca="1" si="22"/>
        <v>(Epsom)</v>
      </c>
      <c r="E124" s="64">
        <f t="shared" ca="1" si="28"/>
        <v>16.940000000000001</v>
      </c>
      <c r="F124" s="64" t="str">
        <f t="shared" ca="1" si="29"/>
        <v>L</v>
      </c>
      <c r="G124" s="64">
        <f t="shared" ca="1" si="30"/>
        <v>17.84</v>
      </c>
      <c r="H124" s="64" t="str">
        <f t="shared" ca="1" si="31"/>
        <v>L</v>
      </c>
      <c r="I124" s="64">
        <f t="shared" ca="1" si="32"/>
        <v>16.3</v>
      </c>
      <c r="J124" s="64" t="str">
        <f t="shared" ca="1" si="33"/>
        <v>L</v>
      </c>
      <c r="K124" s="64">
        <f t="shared" ca="1" si="34"/>
        <v>18.59</v>
      </c>
      <c r="L124" s="64" t="str">
        <f t="shared" ca="1" si="35"/>
        <v>L</v>
      </c>
      <c r="M124" s="64">
        <f t="shared" ca="1" si="36"/>
        <v>19.3</v>
      </c>
      <c r="N124" s="64" t="str">
        <f t="shared" ca="1" si="37"/>
        <v>L</v>
      </c>
      <c r="O124" s="66">
        <f t="shared" ca="1" si="23"/>
        <v>15</v>
      </c>
      <c r="P124" s="33">
        <f t="shared" ca="1" si="24"/>
        <v>0</v>
      </c>
      <c r="Q124" s="146">
        <f t="shared" ca="1" si="25"/>
        <v>0</v>
      </c>
      <c r="R124" s="68">
        <f t="shared" ca="1" si="19"/>
        <v>19.32</v>
      </c>
      <c r="S124" s="68">
        <f t="shared" ca="1" si="26"/>
        <v>18.27</v>
      </c>
      <c r="T124" s="69">
        <f t="shared" ca="1" si="27"/>
        <v>18.27</v>
      </c>
      <c r="U124" s="31">
        <f ca="1">IF(A124&lt;($V$8+1),AllPlayers!L116,0)</f>
        <v>64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Carl Chambers</v>
      </c>
      <c r="D125" s="67" t="str">
        <f t="shared" ca="1" si="22"/>
        <v>(West Byfleet)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3</v>
      </c>
      <c r="P125" s="33">
        <f t="shared" ca="1" si="24"/>
        <v>1</v>
      </c>
      <c r="Q125" s="146">
        <f t="shared" ca="1" si="25"/>
        <v>33.33</v>
      </c>
      <c r="R125" s="68">
        <f t="shared" ca="1" si="19"/>
        <v>18.899999999999999</v>
      </c>
      <c r="S125" s="68">
        <f t="shared" ca="1" si="26"/>
        <v>17.25</v>
      </c>
      <c r="T125" s="69">
        <f t="shared" ca="1" si="27"/>
        <v>18.25</v>
      </c>
      <c r="U125" s="31">
        <f ca="1">IF(A125&lt;($V$8+1),AllPlayers!L117,0)</f>
        <v>215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Paul Mew</v>
      </c>
      <c r="D126" s="67" t="str">
        <f t="shared" ca="1" si="22"/>
        <v>(Bishopsford)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2</v>
      </c>
      <c r="P126" s="33">
        <f t="shared" ca="1" si="24"/>
        <v>0</v>
      </c>
      <c r="Q126" s="146">
        <f t="shared" ca="1" si="25"/>
        <v>0</v>
      </c>
      <c r="R126" s="68">
        <f t="shared" ca="1" si="19"/>
        <v>18.3</v>
      </c>
      <c r="S126" s="68">
        <f t="shared" ca="1" si="26"/>
        <v>18.170000000000002</v>
      </c>
      <c r="T126" s="69">
        <f t="shared" ca="1" si="27"/>
        <v>18.170000000000002</v>
      </c>
      <c r="U126" s="31">
        <f ca="1">IF(A126&lt;($V$8+1),AllPlayers!L118,0)</f>
        <v>35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Lewis Ede</v>
      </c>
      <c r="D127" s="67" t="str">
        <f t="shared" ca="1" si="22"/>
        <v>(Epsom)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6">
        <f t="shared" ca="1" si="25"/>
        <v>0</v>
      </c>
      <c r="R127" s="68">
        <f t="shared" ca="1" si="19"/>
        <v>17.68</v>
      </c>
      <c r="S127" s="68">
        <f t="shared" ca="1" si="26"/>
        <v>17.68</v>
      </c>
      <c r="T127" s="69">
        <f t="shared" ca="1" si="27"/>
        <v>17.68</v>
      </c>
      <c r="U127" s="31">
        <f ca="1">IF(A127&lt;($V$8+1),AllPlayers!L119,0)</f>
        <v>63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Alan Crook</v>
      </c>
      <c r="D128" s="67" t="str">
        <f t="shared" ca="1" si="22"/>
        <v>(Farmers)</v>
      </c>
      <c r="E128" s="64" t="str">
        <f t="shared" ca="1" si="28"/>
        <v/>
      </c>
      <c r="F128" s="64" t="str">
        <f t="shared" ca="1" si="29"/>
        <v/>
      </c>
      <c r="G128" s="64">
        <f t="shared" ca="1" si="30"/>
        <v>19.68</v>
      </c>
      <c r="H128" s="64" t="str">
        <f t="shared" ca="1" si="31"/>
        <v>L</v>
      </c>
      <c r="I128" s="64">
        <f t="shared" ca="1" si="32"/>
        <v>18.809999999999999</v>
      </c>
      <c r="J128" s="64" t="str">
        <f t="shared" ca="1" si="33"/>
        <v>L</v>
      </c>
      <c r="K128" s="64">
        <f t="shared" ca="1" si="34"/>
        <v>15.89</v>
      </c>
      <c r="L128" s="64" t="str">
        <f t="shared" ca="1" si="35"/>
        <v>L</v>
      </c>
      <c r="M128" s="64">
        <f t="shared" ca="1" si="36"/>
        <v>17.45</v>
      </c>
      <c r="N128" s="64" t="str">
        <f t="shared" ca="1" si="37"/>
        <v>L</v>
      </c>
      <c r="O128" s="66">
        <f t="shared" ca="1" si="23"/>
        <v>5</v>
      </c>
      <c r="P128" s="33">
        <f t="shared" ca="1" si="24"/>
        <v>0</v>
      </c>
      <c r="Q128" s="146">
        <f t="shared" ca="1" si="25"/>
        <v>0</v>
      </c>
      <c r="R128" s="68">
        <f t="shared" ca="1" si="19"/>
        <v>19.68</v>
      </c>
      <c r="S128" s="68">
        <f t="shared" ca="1" si="26"/>
        <v>17.565999999999999</v>
      </c>
      <c r="T128" s="69">
        <f t="shared" ca="1" si="27"/>
        <v>17.565999999999999</v>
      </c>
      <c r="U128" s="31">
        <f ca="1">IF(A128&lt;($V$8+1),AllPlayers!L120,0)</f>
        <v>163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Daniel Barley</v>
      </c>
      <c r="D129" s="67" t="str">
        <f t="shared" ca="1" si="22"/>
        <v>(St Peter's)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3</v>
      </c>
      <c r="P129" s="33">
        <f t="shared" ca="1" si="24"/>
        <v>1</v>
      </c>
      <c r="Q129" s="146">
        <f t="shared" ca="1" si="25"/>
        <v>33.33</v>
      </c>
      <c r="R129" s="68">
        <f t="shared" ca="1" si="19"/>
        <v>18.760000000000002</v>
      </c>
      <c r="S129" s="68">
        <f t="shared" ca="1" si="26"/>
        <v>16.5</v>
      </c>
      <c r="T129" s="69">
        <f t="shared" ca="1" si="27"/>
        <v>17.5</v>
      </c>
      <c r="U129" s="31">
        <f ca="1">IF(A129&lt;($V$8+1),AllPlayers!L121,0)</f>
        <v>112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Lee Campbell</v>
      </c>
      <c r="D130" s="67" t="str">
        <f t="shared" ca="1" si="22"/>
        <v>(Bishopsford)</v>
      </c>
      <c r="E130" s="64" t="str">
        <f t="shared" ca="1" si="28"/>
        <v/>
      </c>
      <c r="F130" s="64" t="str">
        <f t="shared" ca="1" si="29"/>
        <v/>
      </c>
      <c r="G130" s="64">
        <f t="shared" ca="1" si="30"/>
        <v>14.67</v>
      </c>
      <c r="H130" s="64" t="str">
        <f t="shared" ca="1" si="31"/>
        <v>L</v>
      </c>
      <c r="I130" s="64" t="str">
        <f t="shared" ca="1" si="32"/>
        <v/>
      </c>
      <c r="J130" s="64" t="str">
        <f t="shared" ca="1" si="33"/>
        <v/>
      </c>
      <c r="K130" s="64">
        <f t="shared" ca="1" si="34"/>
        <v>17.829999999999998</v>
      </c>
      <c r="L130" s="64" t="str">
        <f t="shared" ca="1" si="35"/>
        <v>L</v>
      </c>
      <c r="M130" s="64" t="str">
        <f t="shared" ca="1" si="36"/>
        <v/>
      </c>
      <c r="N130" s="64" t="str">
        <f t="shared" ca="1" si="37"/>
        <v>0</v>
      </c>
      <c r="O130" s="66">
        <f t="shared" ca="1" si="23"/>
        <v>5</v>
      </c>
      <c r="P130" s="33">
        <f t="shared" ca="1" si="24"/>
        <v>1</v>
      </c>
      <c r="Q130" s="146">
        <f t="shared" ca="1" si="25"/>
        <v>20</v>
      </c>
      <c r="R130" s="68">
        <f t="shared" ca="1" si="19"/>
        <v>19.41</v>
      </c>
      <c r="S130" s="68">
        <f t="shared" ca="1" si="26"/>
        <v>16.47</v>
      </c>
      <c r="T130" s="69">
        <f t="shared" ca="1" si="27"/>
        <v>17.47</v>
      </c>
      <c r="U130" s="31">
        <f ca="1">IF(A130&lt;($V$8+1),AllPlayers!L122,0)</f>
        <v>31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Lee Jeffrey</v>
      </c>
      <c r="D131" s="67" t="str">
        <f t="shared" ca="1" si="22"/>
        <v>(Bishopsford)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3</v>
      </c>
      <c r="P131" s="33">
        <f t="shared" ca="1" si="24"/>
        <v>0</v>
      </c>
      <c r="Q131" s="146">
        <f t="shared" ca="1" si="25"/>
        <v>0</v>
      </c>
      <c r="R131" s="68">
        <f t="shared" ca="1" si="19"/>
        <v>20.37</v>
      </c>
      <c r="S131" s="68">
        <f t="shared" ca="1" si="26"/>
        <v>17.353333333333332</v>
      </c>
      <c r="T131" s="69">
        <f t="shared" ca="1" si="27"/>
        <v>17.353333333333332</v>
      </c>
      <c r="U131" s="31">
        <f ca="1">IF(A131&lt;($V$8+1),AllPlayers!L123,0)</f>
        <v>34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Carl Sayer</v>
      </c>
      <c r="D132" s="67" t="str">
        <f t="shared" ca="1" si="22"/>
        <v>(Forestdale)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6">
        <f t="shared" ca="1" si="25"/>
        <v>0</v>
      </c>
      <c r="R132" s="68">
        <f t="shared" ca="1" si="19"/>
        <v>17.149999999999999</v>
      </c>
      <c r="S132" s="68">
        <f t="shared" ca="1" si="26"/>
        <v>17.149999999999999</v>
      </c>
      <c r="T132" s="69">
        <f t="shared" ca="1" si="27"/>
        <v>17.149999999999999</v>
      </c>
      <c r="U132" s="31">
        <f ca="1">IF(A132&lt;($V$8+1),AllPlayers!L124,0)</f>
        <v>84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Mel Bridger</v>
      </c>
      <c r="D133" s="67" t="str">
        <f t="shared" ca="1" si="22"/>
        <v>(Farmers)</v>
      </c>
      <c r="E133" s="64">
        <f t="shared" ca="1" si="28"/>
        <v>16.32</v>
      </c>
      <c r="F133" s="64" t="str">
        <f t="shared" ca="1" si="29"/>
        <v>L</v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9</v>
      </c>
      <c r="P133" s="33">
        <f t="shared" ca="1" si="24"/>
        <v>0</v>
      </c>
      <c r="Q133" s="146">
        <f t="shared" ca="1" si="25"/>
        <v>0</v>
      </c>
      <c r="R133" s="68">
        <f t="shared" ca="1" si="19"/>
        <v>18.39</v>
      </c>
      <c r="S133" s="68">
        <f t="shared" ca="1" si="26"/>
        <v>16.884444444444441</v>
      </c>
      <c r="T133" s="69">
        <f t="shared" ca="1" si="27"/>
        <v>16.884444444444441</v>
      </c>
      <c r="U133" s="31">
        <f ca="1">IF(A133&lt;($V$8+1),AllPlayers!L125,0)</f>
        <v>160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Ian Gower</v>
      </c>
      <c r="D134" s="67" t="str">
        <f t="shared" ca="1" si="22"/>
        <v>(Bishopsford)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2</v>
      </c>
      <c r="P134" s="33">
        <f t="shared" ca="1" si="24"/>
        <v>0</v>
      </c>
      <c r="Q134" s="146">
        <f t="shared" ca="1" si="25"/>
        <v>0</v>
      </c>
      <c r="R134" s="68">
        <f t="shared" ca="1" si="19"/>
        <v>17.260000000000002</v>
      </c>
      <c r="S134" s="68">
        <f t="shared" ca="1" si="26"/>
        <v>16.61</v>
      </c>
      <c r="T134" s="69">
        <f t="shared" ca="1" si="27"/>
        <v>16.61</v>
      </c>
      <c r="U134" s="31">
        <f ca="1">IF(A134&lt;($V$8+1),AllPlayers!L126,0)</f>
        <v>37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Tom Philbey</v>
      </c>
      <c r="D135" s="67" t="str">
        <f t="shared" ca="1" si="22"/>
        <v>(St Peter's)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6">
        <f t="shared" ca="1" si="25"/>
        <v>0</v>
      </c>
      <c r="R135" s="68">
        <f t="shared" ca="1" si="19"/>
        <v>14.37</v>
      </c>
      <c r="S135" s="68">
        <f t="shared" ca="1" si="26"/>
        <v>14.37</v>
      </c>
      <c r="T135" s="69">
        <f t="shared" ca="1" si="27"/>
        <v>14.37</v>
      </c>
      <c r="U135" s="31">
        <f ca="1">IF(A135&lt;($V$8+1),AllPlayers!L127,0)</f>
        <v>116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Greg Martin</v>
      </c>
      <c r="D136" s="67" t="str">
        <f t="shared" ca="1" si="22"/>
        <v>(St Peter's)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2</v>
      </c>
      <c r="P136" s="33">
        <f t="shared" ca="1" si="24"/>
        <v>0</v>
      </c>
      <c r="Q136" s="146">
        <f t="shared" ca="1" si="25"/>
        <v>0</v>
      </c>
      <c r="R136" s="68">
        <f t="shared" ca="1" si="19"/>
        <v>16.98</v>
      </c>
      <c r="S136" s="68">
        <f t="shared" ca="1" si="26"/>
        <v>13.08</v>
      </c>
      <c r="T136" s="69">
        <f t="shared" ca="1" si="27"/>
        <v>13.08</v>
      </c>
      <c r="U136" s="31">
        <f ca="1">IF(A136&lt;($V$8+1),AllPlayers!L128,0)</f>
        <v>111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Tony Sapwell</v>
      </c>
      <c r="D137" s="67" t="str">
        <f t="shared" ca="1" si="22"/>
        <v>(St Peter's)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>
        <f t="shared" ca="1" si="34"/>
        <v>11.37</v>
      </c>
      <c r="L137" s="64" t="str">
        <f t="shared" ca="1" si="35"/>
        <v>L</v>
      </c>
      <c r="M137" s="64">
        <f t="shared" ca="1" si="36"/>
        <v>10.52</v>
      </c>
      <c r="N137" s="64" t="str">
        <f t="shared" ca="1" si="37"/>
        <v>L</v>
      </c>
      <c r="O137" s="66">
        <f t="shared" ca="1" si="23"/>
        <v>2</v>
      </c>
      <c r="P137" s="33">
        <f t="shared" ca="1" si="24"/>
        <v>0</v>
      </c>
      <c r="Q137" s="146">
        <f t="shared" ca="1" si="25"/>
        <v>0</v>
      </c>
      <c r="R137" s="68">
        <f t="shared" ca="1" si="19"/>
        <v>11.37</v>
      </c>
      <c r="S137" s="68">
        <f t="shared" ca="1" si="26"/>
        <v>10.945</v>
      </c>
      <c r="T137" s="69">
        <f t="shared" ca="1" si="27"/>
        <v>10.945</v>
      </c>
      <c r="U137" s="31">
        <f ca="1">IF(A137&lt;($V$8+1),AllPlayers!L129,0)</f>
        <v>119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No Player</v>
      </c>
      <c r="D138" s="67" t="str">
        <f t="shared" ca="1" si="22"/>
        <v>(Farmers)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6">
        <f t="shared" ca="1" si="25"/>
        <v>0</v>
      </c>
      <c r="R138" s="68">
        <f t="shared" ref="R138:R201" ca="1" si="38">IF(U138&gt;0,VLOOKUP(U138,PlayerID,13,FALSE),"")</f>
        <v>0.33</v>
      </c>
      <c r="S138" s="68">
        <f t="shared" ca="1" si="26"/>
        <v>0.33</v>
      </c>
      <c r="T138" s="69">
        <f t="shared" ca="1" si="27"/>
        <v>0.33</v>
      </c>
      <c r="U138" s="31">
        <f ca="1">IF(A138&lt;($V$8+1),AllPlayers!L130,0)</f>
        <v>162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B27" sqref="B27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677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575</v>
      </c>
      <c r="N1" s="209"/>
      <c r="O1" s="210"/>
      <c r="P1" s="211" t="str">
        <f>"Week " &amp; J4</f>
        <v>Week 17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17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Arnie's Army</v>
      </c>
      <c r="C5" s="169"/>
      <c r="D5" s="169"/>
      <c r="E5" s="169" t="str">
        <f ca="1">INDIRECT("Fixtures!E"&amp;($K$5+A6+1))</f>
        <v>WPBL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A183</v>
      </c>
      <c r="K5" s="169">
        <f ca="1">ROW(INDIRECT(J5))</f>
        <v>183</v>
      </c>
      <c r="L5" s="169"/>
      <c r="M5" s="169" t="str">
        <f ca="1">INDIRECT("Fixtures!A"&amp;($K$5+L6+1))</f>
        <v>Forestdale Forum</v>
      </c>
      <c r="N5" s="169"/>
      <c r="O5" s="169"/>
      <c r="P5" s="169" t="str">
        <f ca="1">INDIRECT("Fixtures!E"&amp;($K$5+L6+1))</f>
        <v>The Farmers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Arnie's Army (24.49)</v>
      </c>
      <c r="C6" s="163" t="str">
        <f ca="1">INDIRECT("Fixtures!B"&amp;($K$5+$A6+1))</f>
        <v>5 (16)</v>
      </c>
      <c r="D6" s="163" t="str">
        <f ca="1">INDIRECT("Fixtures!D"&amp;($K$5+$A6+1))</f>
        <v>7 (19)</v>
      </c>
      <c r="E6" s="2149" t="str">
        <f ca="1">E5&amp;" ("&amp;K6&amp;")"</f>
        <v>WPBL (25.95)</v>
      </c>
      <c r="F6" s="2149"/>
      <c r="G6" s="2149"/>
      <c r="H6" s="2149"/>
      <c r="J6">
        <f ca="1">ROUND(AVERAGE(INDIRECT("Week"&amp;$J$4&amp;"!H"&amp;J7&amp;":H"&amp;J14)),2)</f>
        <v>24.49</v>
      </c>
      <c r="K6" s="171">
        <f ca="1">ROUND(AVERAGE(INDIRECT("Week"&amp;$J$4&amp;"!H"&amp;K7&amp;":H"&amp;K14)),2)</f>
        <v>25.95</v>
      </c>
      <c r="L6" s="169">
        <f>IF(L7&lt;$R$5,L7,L7+1)</f>
        <v>4</v>
      </c>
      <c r="M6" s="162" t="str">
        <f ca="1">M5&amp;" ("&amp;R6&amp;")"</f>
        <v>Forestdale Forum (21.47)</v>
      </c>
      <c r="N6" s="163" t="str">
        <f ca="1">INDIRECT("Fixtures!B"&amp;($K$5+$L6+1))</f>
        <v>5 (14)</v>
      </c>
      <c r="O6" s="163" t="str">
        <f ca="1">INDIRECT("Fixtures!D"&amp;($K$5+$L6+1))</f>
        <v>7 (21)</v>
      </c>
      <c r="P6" s="164" t="str">
        <f ca="1">P5&amp;" ("&amp;S6&amp;")"</f>
        <v>The Farmers (22.32)</v>
      </c>
      <c r="R6">
        <f ca="1">ROUND(AVERAGE(INDIRECT("Week"&amp;$J$4&amp;"!H"&amp;R7&amp;":H"&amp;R14)),2)</f>
        <v>21.47</v>
      </c>
      <c r="S6" s="171">
        <f ca="1">ROUND(AVERAGE(INDIRECT("Week"&amp;$J$4&amp;"!H"&amp;S7&amp;":H"&amp;S14)),2)</f>
        <v>22.32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Lukasz Sawicki (32.67)</v>
      </c>
      <c r="C7" s="167">
        <f t="shared" ref="C7:D14" ca="1" si="0">INDIRECT("Week"&amp;$J$4&amp;"!"&amp;"AB"&amp;J7)</f>
        <v>3</v>
      </c>
      <c r="D7" s="167">
        <f t="shared" ca="1" si="0"/>
        <v>0</v>
      </c>
      <c r="E7" s="2152" t="str">
        <f t="shared" ref="E7:E14" ca="1" si="1">VLOOKUP(VLOOKUP(INDIRECT("Week"&amp;$J$4&amp;"!"&amp;"F"&amp;K7),PlayerNames,3,FALSE),PlayerID,2)&amp;" ("&amp;INDIRECT("Week"&amp;$J$4&amp;"!"&amp;"H"&amp;K7)&amp;")"</f>
        <v>Paul Tudor (24.27)</v>
      </c>
      <c r="F7" s="2152"/>
      <c r="G7" s="2152"/>
      <c r="H7" s="2153"/>
      <c r="I7" s="169">
        <v>1</v>
      </c>
      <c r="J7">
        <f ca="1">(VLOOKUP(B5,TeamName,4,FALSE)+$I7+1)</f>
        <v>9</v>
      </c>
      <c r="K7">
        <f ca="1">(VLOOKUP(E5,TeamName,4,FALSE)+$I7+1)</f>
        <v>162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Peter Green (25.01)</v>
      </c>
      <c r="N7" s="167">
        <f t="shared" ref="N7:O14" ca="1" si="3">INDIRECT("Week"&amp;$J$4&amp;"!"&amp;"AB"&amp;R7)</f>
        <v>1</v>
      </c>
      <c r="O7" s="167">
        <f t="shared" ca="1" si="3"/>
        <v>3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Darren Bryant (28.57)</v>
      </c>
      <c r="Q7" s="169">
        <v>1</v>
      </c>
      <c r="R7">
        <f ca="1">(VLOOKUP(M5,TeamName,4,FALSE)+$I7+1)</f>
        <v>60</v>
      </c>
      <c r="S7">
        <f ca="1">(VLOOKUP(P5,TeamName,4,FALSE)+$I7+1)</f>
        <v>111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Nick Ellis  (25.05)</v>
      </c>
      <c r="C8" s="168">
        <f t="shared" ca="1" si="0"/>
        <v>3</v>
      </c>
      <c r="D8" s="168">
        <f t="shared" ca="1" si="0"/>
        <v>0</v>
      </c>
      <c r="E8" s="2150" t="str">
        <f t="shared" ca="1" si="1"/>
        <v>Jason Kelly (24.61)</v>
      </c>
      <c r="F8" s="2150"/>
      <c r="G8" s="2150"/>
      <c r="H8" s="2151"/>
      <c r="I8" s="169">
        <v>2</v>
      </c>
      <c r="J8">
        <f ca="1">(VLOOKUP(B5,TeamName,4,FALSE)+$I8+1)</f>
        <v>10</v>
      </c>
      <c r="K8">
        <f ca="1">(VLOOKUP(E5,TeamName,4,FALSE)+$I8+1)</f>
        <v>163</v>
      </c>
      <c r="L8" s="169"/>
      <c r="M8" s="165" t="str">
        <f t="shared" ca="1" si="2"/>
        <v>Gary Trodd (24.95)</v>
      </c>
      <c r="N8" s="168">
        <f t="shared" ca="1" si="3"/>
        <v>3</v>
      </c>
      <c r="O8" s="168">
        <f t="shared" ca="1" si="3"/>
        <v>2</v>
      </c>
      <c r="P8" s="166" t="str">
        <f t="shared" ca="1" si="4"/>
        <v>Dave Crook (22.02)</v>
      </c>
      <c r="Q8" s="169">
        <v>2</v>
      </c>
      <c r="R8">
        <f ca="1">(VLOOKUP(M5,TeamName,4,FALSE)+$I8+1)</f>
        <v>61</v>
      </c>
      <c r="S8">
        <f ca="1">(VLOOKUP(P5,TeamName,4,FALSE)+$I8+1)</f>
        <v>112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John Power (24.78)</v>
      </c>
      <c r="C9" s="168">
        <f t="shared" ca="1" si="0"/>
        <v>1</v>
      </c>
      <c r="D9" s="168">
        <f t="shared" ca="1" si="0"/>
        <v>3</v>
      </c>
      <c r="E9" s="2150" t="str">
        <f t="shared" ca="1" si="1"/>
        <v>Kurtis Atkins (27.06)</v>
      </c>
      <c r="F9" s="2150"/>
      <c r="G9" s="2150"/>
      <c r="H9" s="2151"/>
      <c r="I9" s="169">
        <v>3</v>
      </c>
      <c r="J9">
        <f ca="1">(VLOOKUP(B5,TeamName,4,FALSE)+$I9+1)</f>
        <v>11</v>
      </c>
      <c r="K9">
        <f ca="1">(VLOOKUP(E5,TeamName,4,FALSE)+$I9+1)</f>
        <v>164</v>
      </c>
      <c r="L9" s="169"/>
      <c r="M9" s="165" t="str">
        <f t="shared" ca="1" si="2"/>
        <v>Matthew Chamberlain (21.74)</v>
      </c>
      <c r="N9" s="168">
        <f t="shared" ca="1" si="3"/>
        <v>1</v>
      </c>
      <c r="O9" s="168">
        <f t="shared" ca="1" si="3"/>
        <v>3</v>
      </c>
      <c r="P9" s="166" t="str">
        <f t="shared" ca="1" si="4"/>
        <v>Nev Wright (24.76)</v>
      </c>
      <c r="Q9" s="169">
        <v>3</v>
      </c>
      <c r="R9">
        <f ca="1">(VLOOKUP(M5,TeamName,4,FALSE)+$I9+1)</f>
        <v>62</v>
      </c>
      <c r="S9">
        <f ca="1">(VLOOKUP(P5,TeamName,4,FALSE)+$I9+1)</f>
        <v>113</v>
      </c>
    </row>
    <row r="10" spans="1:19" x14ac:dyDescent="0.25">
      <c r="A10" s="169"/>
      <c r="B10" s="165" t="str">
        <f t="shared" ca="1" si="5"/>
        <v>George Munt (23.78)</v>
      </c>
      <c r="C10" s="168">
        <f t="shared" ca="1" si="0"/>
        <v>1</v>
      </c>
      <c r="D10" s="168">
        <f t="shared" ca="1" si="0"/>
        <v>3</v>
      </c>
      <c r="E10" s="2150" t="str">
        <f t="shared" ca="1" si="1"/>
        <v>Shane Edwards (25.84)</v>
      </c>
      <c r="F10" s="2150"/>
      <c r="G10" s="2150"/>
      <c r="H10" s="2151"/>
      <c r="I10" s="169">
        <v>4</v>
      </c>
      <c r="J10">
        <f ca="1">(VLOOKUP(B5,TeamName,4,FALSE)+$I10+1)</f>
        <v>12</v>
      </c>
      <c r="K10">
        <f ca="1">(VLOOKUP(E5,TeamName,4,FALSE)+$I10+1)</f>
        <v>165</v>
      </c>
      <c r="L10" s="169"/>
      <c r="M10" s="165" t="str">
        <f t="shared" ca="1" si="2"/>
        <v>Ben Sutton (20.88)</v>
      </c>
      <c r="N10" s="168">
        <f t="shared" ca="1" si="3"/>
        <v>3</v>
      </c>
      <c r="O10" s="168">
        <f t="shared" ca="1" si="3"/>
        <v>1</v>
      </c>
      <c r="P10" s="166" t="str">
        <f t="shared" ca="1" si="4"/>
        <v>Alan Crook (17.45)</v>
      </c>
      <c r="Q10" s="169">
        <v>4</v>
      </c>
      <c r="R10">
        <f ca="1">(VLOOKUP(M5,TeamName,4,FALSE)+$I10+1)</f>
        <v>63</v>
      </c>
      <c r="S10">
        <f ca="1">(VLOOKUP(P5,TeamName,4,FALSE)+$I10+1)</f>
        <v>114</v>
      </c>
    </row>
    <row r="11" spans="1:19" x14ac:dyDescent="0.25">
      <c r="A11" s="169"/>
      <c r="B11" s="165" t="str">
        <f t="shared" ca="1" si="5"/>
        <v>Darren Everret (23.52)</v>
      </c>
      <c r="C11" s="168">
        <f t="shared" ca="1" si="0"/>
        <v>1</v>
      </c>
      <c r="D11" s="168">
        <f t="shared" ca="1" si="0"/>
        <v>3</v>
      </c>
      <c r="E11" s="2150" t="str">
        <f t="shared" ca="1" si="1"/>
        <v>Steve Lovett (31.71)</v>
      </c>
      <c r="F11" s="2150"/>
      <c r="G11" s="2150"/>
      <c r="H11" s="2151"/>
      <c r="I11" s="169">
        <v>5</v>
      </c>
      <c r="J11">
        <f ca="1">(VLOOKUP(B5,TeamName,4,FALSE)+$I11+1)</f>
        <v>13</v>
      </c>
      <c r="K11">
        <f ca="1">(VLOOKUP(E5,TeamName,4,FALSE)+$I11+1)</f>
        <v>166</v>
      </c>
      <c r="L11" s="169"/>
      <c r="M11" s="165" t="str">
        <f t="shared" ca="1" si="2"/>
        <v>Gary Creamer (21.62)</v>
      </c>
      <c r="N11" s="168">
        <f t="shared" ca="1" si="3"/>
        <v>3</v>
      </c>
      <c r="O11" s="168">
        <f t="shared" ca="1" si="3"/>
        <v>1</v>
      </c>
      <c r="P11" s="166" t="str">
        <f t="shared" ca="1" si="4"/>
        <v>Andy Nye (19.56)</v>
      </c>
      <c r="Q11" s="169">
        <v>5</v>
      </c>
      <c r="R11">
        <f ca="1">(VLOOKUP(M5,TeamName,4,FALSE)+$I11+1)</f>
        <v>64</v>
      </c>
      <c r="S11">
        <f ca="1">(VLOOKUP(P5,TeamName,4,FALSE)+$I11+1)</f>
        <v>115</v>
      </c>
    </row>
    <row r="12" spans="1:19" x14ac:dyDescent="0.25">
      <c r="A12" s="169"/>
      <c r="B12" s="165" t="str">
        <f t="shared" ca="1" si="5"/>
        <v>Richard Cox (20.46)</v>
      </c>
      <c r="C12" s="168">
        <f t="shared" ca="1" si="0"/>
        <v>0</v>
      </c>
      <c r="D12" s="168">
        <f t="shared" ca="1" si="0"/>
        <v>3</v>
      </c>
      <c r="E12" s="2150" t="str">
        <f t="shared" ca="1" si="1"/>
        <v>Dave Webb (28.36)</v>
      </c>
      <c r="F12" s="2150"/>
      <c r="G12" s="2150"/>
      <c r="H12" s="2151"/>
      <c r="I12" s="169">
        <v>6</v>
      </c>
      <c r="J12">
        <f ca="1">(VLOOKUP(B5,TeamName,4,FALSE)+$I12+1)</f>
        <v>14</v>
      </c>
      <c r="K12">
        <f ca="1">(VLOOKUP(E5,TeamName,4,FALSE)+$I12+1)</f>
        <v>167</v>
      </c>
      <c r="L12" s="169"/>
      <c r="M12" s="165" t="str">
        <f t="shared" ca="1" si="2"/>
        <v>Dave Godfrey (20.89)</v>
      </c>
      <c r="N12" s="168">
        <f t="shared" ca="1" si="3"/>
        <v>1</v>
      </c>
      <c r="O12" s="168">
        <f t="shared" ca="1" si="3"/>
        <v>3</v>
      </c>
      <c r="P12" s="166" t="str">
        <f t="shared" ca="1" si="4"/>
        <v>Martin Carnell (23.71)</v>
      </c>
      <c r="Q12" s="169">
        <v>6</v>
      </c>
      <c r="R12">
        <f ca="1">(VLOOKUP(M5,TeamName,4,FALSE)+$I12+1)</f>
        <v>65</v>
      </c>
      <c r="S12">
        <f ca="1">(VLOOKUP(P5,TeamName,4,FALSE)+$I12+1)</f>
        <v>116</v>
      </c>
    </row>
    <row r="13" spans="1:19" x14ac:dyDescent="0.25">
      <c r="A13" s="169"/>
      <c r="B13" s="165" t="str">
        <f t="shared" ca="1" si="5"/>
        <v>Tony Hammond (24.81)</v>
      </c>
      <c r="C13" s="168">
        <f t="shared" ca="1" si="0"/>
        <v>2</v>
      </c>
      <c r="D13" s="168">
        <f t="shared" ca="1" si="0"/>
        <v>3</v>
      </c>
      <c r="E13" s="2150" t="str">
        <f t="shared" ca="1" si="1"/>
        <v>Steve Ferguson (25.64)</v>
      </c>
      <c r="F13" s="2150"/>
      <c r="G13" s="2150"/>
      <c r="H13" s="2151"/>
      <c r="I13" s="169">
        <v>7</v>
      </c>
      <c r="J13">
        <f ca="1">(VLOOKUP(B5,TeamName,4,FALSE)+$I13+1)</f>
        <v>15</v>
      </c>
      <c r="K13">
        <f ca="1">(VLOOKUP(E5,TeamName,4,FALSE)+$I13+1)</f>
        <v>168</v>
      </c>
      <c r="L13" s="169"/>
      <c r="M13" s="165" t="str">
        <f t="shared" ca="1" si="2"/>
        <v>Phil Mcdonnell (21.65)</v>
      </c>
      <c r="N13" s="168">
        <f t="shared" ca="1" si="3"/>
        <v>0</v>
      </c>
      <c r="O13" s="168">
        <f t="shared" ca="1" si="3"/>
        <v>3</v>
      </c>
      <c r="P13" s="166" t="str">
        <f t="shared" ca="1" si="4"/>
        <v>Tyler Radlett (23.48)</v>
      </c>
      <c r="Q13" s="169">
        <v>7</v>
      </c>
      <c r="R13">
        <f ca="1">(VLOOKUP(M5,TeamName,4,FALSE)+$I13+1)</f>
        <v>66</v>
      </c>
      <c r="S13">
        <f ca="1">(VLOOKUP(P5,TeamName,4,FALSE)+$I13+1)</f>
        <v>117</v>
      </c>
    </row>
    <row r="14" spans="1:19" x14ac:dyDescent="0.25">
      <c r="A14" s="169"/>
      <c r="B14" s="165" t="str">
        <f t="shared" ca="1" si="5"/>
        <v>Matt Carter (20.87)</v>
      </c>
      <c r="C14" s="168">
        <f t="shared" ca="1" si="0"/>
        <v>3</v>
      </c>
      <c r="D14" s="168">
        <f t="shared" ca="1" si="0"/>
        <v>2</v>
      </c>
      <c r="E14" s="2150" t="str">
        <f t="shared" ca="1" si="1"/>
        <v>Kirk DeRuyter (20.09)</v>
      </c>
      <c r="F14" s="2150"/>
      <c r="G14" s="2150"/>
      <c r="H14" s="2151"/>
      <c r="I14" s="169">
        <v>8</v>
      </c>
      <c r="J14">
        <f ca="1">(VLOOKUP(B5,TeamName,4,FALSE)+$I14+1)</f>
        <v>16</v>
      </c>
      <c r="K14">
        <f ca="1">(VLOOKUP(E5,TeamName,4,FALSE)+$I14+1)</f>
        <v>169</v>
      </c>
      <c r="L14" s="169"/>
      <c r="M14" s="165" t="str">
        <f t="shared" ca="1" si="2"/>
        <v>Andy Gillam (15.05)</v>
      </c>
      <c r="N14" s="168">
        <f t="shared" ca="1" si="3"/>
        <v>0</v>
      </c>
      <c r="O14" s="168">
        <f t="shared" ca="1" si="3"/>
        <v>3</v>
      </c>
      <c r="P14" s="166" t="str">
        <f t="shared" ca="1" si="4"/>
        <v>Ray Crook (19.03)</v>
      </c>
      <c r="Q14" s="169">
        <v>8</v>
      </c>
      <c r="R14">
        <f ca="1">(VLOOKUP(M5,TeamName,4,FALSE)+$I14+1)</f>
        <v>67</v>
      </c>
      <c r="S14">
        <f ca="1">(VLOOKUP(P5,TeamName,4,FALSE)+$I14+1)</f>
        <v>118</v>
      </c>
    </row>
    <row r="15" spans="1:19" x14ac:dyDescent="0.25">
      <c r="A15" s="169"/>
      <c r="B15" s="169" t="str">
        <f ca="1">INDIRECT("Fixtures!A"&amp;($K$5+$A16+1))</f>
        <v>West Byfleet</v>
      </c>
      <c r="C15" s="169"/>
      <c r="D15" s="169"/>
      <c r="E15" s="169" t="str">
        <f ca="1">INDIRECT("Fixtures!E"&amp;($K$5+$A16+1))</f>
        <v>Sunbury RBL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WWMC</v>
      </c>
      <c r="N15" s="169"/>
      <c r="O15" s="169"/>
      <c r="P15" s="169" t="str">
        <f ca="1">INDIRECT("Fixtures!E"&amp;($K$5+L16+1))</f>
        <v>St Peter's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West Byfleet (24.27)</v>
      </c>
      <c r="C16" s="163" t="str">
        <f ca="1">INDIRECT("Fixtures!B"&amp;($K$5+$A16+1))</f>
        <v>4 (13)</v>
      </c>
      <c r="D16" s="163" t="str">
        <f ca="1">INDIRECT("Fixtures!D"&amp;($K$5+$A16+1))</f>
        <v>8 (21)</v>
      </c>
      <c r="E16" s="2149" t="str">
        <f ca="1">E15&amp;" ("&amp;K16&amp;")"</f>
        <v>Sunbury RBL (24.71)</v>
      </c>
      <c r="F16" s="2149"/>
      <c r="G16" s="2149"/>
      <c r="H16" s="2149"/>
      <c r="J16">
        <f ca="1">ROUND(AVERAGE(INDIRECT("Week"&amp;$J$4&amp;"!H"&amp;J17&amp;":H"&amp;J24)),2)</f>
        <v>24.27</v>
      </c>
      <c r="K16" s="171">
        <f ca="1">ROUND(AVERAGE(INDIRECT("Week"&amp;$J$4&amp;"!H"&amp;K17&amp;":H"&amp;K24)),2)</f>
        <v>24.71</v>
      </c>
      <c r="L16" s="169">
        <f>IF(L17&lt;$R$5,L17,L17+1)</f>
        <v>5</v>
      </c>
      <c r="M16" s="162" t="str">
        <f ca="1">M15&amp;" ("&amp;R16&amp;")"</f>
        <v>WWMC (24.59)</v>
      </c>
      <c r="N16" s="163" t="str">
        <f ca="1">INDIRECT("Fixtures!B"&amp;($K$5+$L16+1))</f>
        <v>9 (24)</v>
      </c>
      <c r="O16" s="163" t="str">
        <f ca="1">INDIRECT("Fixtures!D"&amp;($K$5+$L16+1))</f>
        <v>3 (11)</v>
      </c>
      <c r="P16" s="164" t="str">
        <f ca="1">P15&amp;" ("&amp;S16&amp;")"</f>
        <v>St Peter's (20.01)</v>
      </c>
      <c r="R16">
        <f ca="1">ROUND(AVERAGE(INDIRECT("Week"&amp;$J$4&amp;"!H"&amp;R17&amp;":H"&amp;R24)),2)</f>
        <v>24.59</v>
      </c>
      <c r="S16" s="171">
        <f ca="1">ROUND(AVERAGE(INDIRECT("Week"&amp;$J$4&amp;"!H"&amp;S17&amp;":H"&amp;S24)),2)</f>
        <v>20.010000000000002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Tom Pavitt (22.74)</v>
      </c>
      <c r="C17" s="167">
        <f t="shared" ref="C17:D24" ca="1" si="7">INDIRECT("Week"&amp;$J$4&amp;"!"&amp;"AB"&amp;J17)</f>
        <v>3</v>
      </c>
      <c r="D17" s="167">
        <f t="shared" ca="1" si="7"/>
        <v>1</v>
      </c>
      <c r="E17" s="2152" t="str">
        <f t="shared" ref="E17:E24" ca="1" si="8">VLOOKUP(VLOOKUP(INDIRECT("Week"&amp;$J$4&amp;"!"&amp;"F"&amp;K17),PlayerNames,3,FALSE),PlayerID,2)&amp;" ("&amp;INDIRECT("Week"&amp;$J$4&amp;"!"&amp;"H"&amp;K17)&amp;")"</f>
        <v>Luke Wathen (21.51)</v>
      </c>
      <c r="F17" s="2152"/>
      <c r="G17" s="2152"/>
      <c r="H17" s="2153"/>
      <c r="I17" s="169">
        <v>1</v>
      </c>
      <c r="J17">
        <f ca="1">(VLOOKUP(B15,TeamName,4,FALSE)+$I17+1)</f>
        <v>145</v>
      </c>
      <c r="K17">
        <f ca="1">(VLOOKUP(E15,TeamName,4,FALSE)+$I17+1)</f>
        <v>94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Phil Milburn (25.56)</v>
      </c>
      <c r="N17" s="167">
        <f t="shared" ref="N17:O24" ca="1" si="10">INDIRECT("Week"&amp;$J$4&amp;"!"&amp;"AB"&amp;R17)</f>
        <v>3</v>
      </c>
      <c r="O17" s="167">
        <f t="shared" ca="1" si="10"/>
        <v>1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Andy Morgan (19.32)</v>
      </c>
      <c r="Q17" s="169">
        <v>1</v>
      </c>
      <c r="R17">
        <f ca="1">(VLOOKUP(M15,TeamName,4,FALSE)+$I17+1)</f>
        <v>128</v>
      </c>
      <c r="S17">
        <f ca="1">(VLOOKUP(P15,TeamName,4,FALSE)+$I17+1)</f>
        <v>77</v>
      </c>
    </row>
    <row r="18" spans="1:21" x14ac:dyDescent="0.25">
      <c r="A18" s="169"/>
      <c r="B18" s="165" t="str">
        <f t="shared" ca="1" si="6"/>
        <v>Ian Chalkley (23.65)</v>
      </c>
      <c r="C18" s="168">
        <f t="shared" ca="1" si="7"/>
        <v>2</v>
      </c>
      <c r="D18" s="168">
        <f t="shared" ca="1" si="7"/>
        <v>3</v>
      </c>
      <c r="E18" s="2150" t="str">
        <f t="shared" ca="1" si="8"/>
        <v>John Jenkinson (23.97)</v>
      </c>
      <c r="F18" s="2150"/>
      <c r="G18" s="2150"/>
      <c r="H18" s="2151"/>
      <c r="I18" s="169">
        <v>2</v>
      </c>
      <c r="J18">
        <f ca="1">(VLOOKUP(B15,TeamName,4,FALSE)+$I18+1)</f>
        <v>146</v>
      </c>
      <c r="K18">
        <f ca="1">(VLOOKUP(E15,TeamName,4,FALSE)+$I18+1)</f>
        <v>95</v>
      </c>
      <c r="L18" s="169"/>
      <c r="M18" s="165" t="str">
        <f t="shared" ca="1" si="9"/>
        <v>Ronnie Godbeer (20.77)</v>
      </c>
      <c r="N18" s="168">
        <f t="shared" ca="1" si="10"/>
        <v>1</v>
      </c>
      <c r="O18" s="168">
        <f t="shared" ca="1" si="10"/>
        <v>3</v>
      </c>
      <c r="P18" s="166" t="str">
        <f t="shared" ca="1" si="11"/>
        <v>Dennis Harris (20.43)</v>
      </c>
      <c r="Q18" s="169">
        <v>2</v>
      </c>
      <c r="R18">
        <f ca="1">(VLOOKUP(M15,TeamName,4,FALSE)+$I18+1)</f>
        <v>129</v>
      </c>
      <c r="S18">
        <f ca="1">(VLOOKUP(P15,TeamName,4,FALSE)+$I18+1)</f>
        <v>78</v>
      </c>
    </row>
    <row r="19" spans="1:21" x14ac:dyDescent="0.25">
      <c r="A19" s="169"/>
      <c r="B19" s="165" t="str">
        <f t="shared" ca="1" si="6"/>
        <v>Jake Carter (24.63)</v>
      </c>
      <c r="C19" s="168">
        <f t="shared" ca="1" si="7"/>
        <v>0</v>
      </c>
      <c r="D19" s="168">
        <f t="shared" ca="1" si="7"/>
        <v>3</v>
      </c>
      <c r="E19" s="2150" t="str">
        <f t="shared" ca="1" si="8"/>
        <v>Gary Eastwood (25.91)</v>
      </c>
      <c r="F19" s="2150"/>
      <c r="G19" s="2150"/>
      <c r="H19" s="2151"/>
      <c r="I19" s="202">
        <v>3</v>
      </c>
      <c r="J19">
        <f ca="1">(VLOOKUP(B15,TeamName,4,FALSE)+$I19+1)</f>
        <v>147</v>
      </c>
      <c r="K19">
        <f ca="1">(VLOOKUP(E15,TeamName,4,FALSE)+$I19+1)</f>
        <v>96</v>
      </c>
      <c r="L19" s="169"/>
      <c r="M19" s="165" t="str">
        <f t="shared" ca="1" si="9"/>
        <v>Aaron Turner (29.67)</v>
      </c>
      <c r="N19" s="168">
        <f t="shared" ca="1" si="10"/>
        <v>3</v>
      </c>
      <c r="O19" s="168">
        <f t="shared" ca="1" si="10"/>
        <v>1</v>
      </c>
      <c r="P19" s="166" t="str">
        <f t="shared" ca="1" si="11"/>
        <v>David Read (24.35)</v>
      </c>
      <c r="Q19" s="169">
        <v>3</v>
      </c>
      <c r="R19">
        <f ca="1">(VLOOKUP(M15,TeamName,4,FALSE)+$I19+1)</f>
        <v>130</v>
      </c>
      <c r="S19">
        <f ca="1">(VLOOKUP(P15,TeamName,4,FALSE)+$I19+1)</f>
        <v>79</v>
      </c>
    </row>
    <row r="20" spans="1:21" x14ac:dyDescent="0.25">
      <c r="A20" s="169"/>
      <c r="B20" s="165" t="str">
        <f t="shared" ca="1" si="6"/>
        <v>Alex Chubb (24.98)</v>
      </c>
      <c r="C20" s="168">
        <f t="shared" ca="1" si="7"/>
        <v>0</v>
      </c>
      <c r="D20" s="168">
        <f t="shared" ca="1" si="7"/>
        <v>3</v>
      </c>
      <c r="E20" s="2150" t="str">
        <f t="shared" ca="1" si="8"/>
        <v>Alan Casey (26.84)</v>
      </c>
      <c r="F20" s="2150"/>
      <c r="G20" s="2150"/>
      <c r="H20" s="2151"/>
      <c r="I20" s="169">
        <v>4</v>
      </c>
      <c r="J20">
        <f ca="1">(VLOOKUP(B15,TeamName,4,FALSE)+$I20+1)</f>
        <v>148</v>
      </c>
      <c r="K20">
        <f ca="1">(VLOOKUP(E15,TeamName,4,FALSE)+$I20+1)</f>
        <v>97</v>
      </c>
      <c r="L20" s="169"/>
      <c r="M20" s="165" t="str">
        <f t="shared" ca="1" si="9"/>
        <v>Doug Harwood (24.82)</v>
      </c>
      <c r="N20" s="168">
        <f t="shared" ca="1" si="10"/>
        <v>2</v>
      </c>
      <c r="O20" s="168">
        <f t="shared" ca="1" si="10"/>
        <v>3</v>
      </c>
      <c r="P20" s="166" t="str">
        <f t="shared" ca="1" si="11"/>
        <v>Ben West (26.24)</v>
      </c>
      <c r="Q20" s="169">
        <v>4</v>
      </c>
      <c r="R20">
        <f ca="1">(VLOOKUP(M15,TeamName,4,FALSE)+$I20+1)</f>
        <v>131</v>
      </c>
      <c r="S20">
        <f ca="1">(VLOOKUP(P15,TeamName,4,FALSE)+$I20+1)</f>
        <v>80</v>
      </c>
    </row>
    <row r="21" spans="1:21" x14ac:dyDescent="0.25">
      <c r="A21" s="169"/>
      <c r="B21" s="165" t="str">
        <f t="shared" ca="1" si="6"/>
        <v>Nigel Prior (31.31)</v>
      </c>
      <c r="C21" s="168">
        <f t="shared" ca="1" si="7"/>
        <v>3</v>
      </c>
      <c r="D21" s="168">
        <f t="shared" ca="1" si="7"/>
        <v>0</v>
      </c>
      <c r="E21" s="2150" t="str">
        <f t="shared" ca="1" si="8"/>
        <v>Paul Neate (25.92)</v>
      </c>
      <c r="F21" s="2150"/>
      <c r="G21" s="2150"/>
      <c r="H21" s="2151"/>
      <c r="I21" s="169">
        <v>5</v>
      </c>
      <c r="J21">
        <f ca="1">(VLOOKUP(B15,TeamName,4,FALSE)+$I21+1)</f>
        <v>149</v>
      </c>
      <c r="K21">
        <f ca="1">(VLOOKUP(E15,TeamName,4,FALSE)+$I21+1)</f>
        <v>98</v>
      </c>
      <c r="L21" s="169"/>
      <c r="M21" s="165" t="str">
        <f t="shared" ca="1" si="9"/>
        <v>Andrew Foster (21.04)</v>
      </c>
      <c r="N21" s="168">
        <f t="shared" ca="1" si="10"/>
        <v>2</v>
      </c>
      <c r="O21" s="168">
        <f t="shared" ca="1" si="10"/>
        <v>3</v>
      </c>
      <c r="P21" s="166" t="str">
        <f t="shared" ca="1" si="11"/>
        <v>James Taylor (22.5)</v>
      </c>
      <c r="Q21" s="169">
        <v>5</v>
      </c>
      <c r="R21">
        <f ca="1">(VLOOKUP(M15,TeamName,4,FALSE)+$I21+1)</f>
        <v>132</v>
      </c>
      <c r="S21">
        <f ca="1">(VLOOKUP(P15,TeamName,4,FALSE)+$I21+1)</f>
        <v>81</v>
      </c>
    </row>
    <row r="22" spans="1:21" x14ac:dyDescent="0.25">
      <c r="A22" s="169"/>
      <c r="B22" s="165" t="str">
        <f t="shared" ca="1" si="6"/>
        <v>Byron Pendry (21.22)</v>
      </c>
      <c r="C22" s="168">
        <f t="shared" ca="1" si="7"/>
        <v>0</v>
      </c>
      <c r="D22" s="168">
        <f t="shared" ca="1" si="7"/>
        <v>3</v>
      </c>
      <c r="E22" s="2150" t="str">
        <f t="shared" ca="1" si="8"/>
        <v>Phil Wathen (26.84)</v>
      </c>
      <c r="F22" s="2150"/>
      <c r="G22" s="2150"/>
      <c r="H22" s="2151"/>
      <c r="I22" s="169">
        <v>6</v>
      </c>
      <c r="J22">
        <f ca="1">(VLOOKUP(B15,TeamName,4,FALSE)+$I22+1)</f>
        <v>150</v>
      </c>
      <c r="K22">
        <f ca="1">(VLOOKUP(E15,TeamName,4,FALSE)+$I22+1)</f>
        <v>99</v>
      </c>
      <c r="L22" s="169"/>
      <c r="M22" s="165" t="str">
        <f t="shared" ca="1" si="9"/>
        <v>Charlie Martin (22.1)</v>
      </c>
      <c r="N22" s="168">
        <f t="shared" ca="1" si="10"/>
        <v>3</v>
      </c>
      <c r="O22" s="168">
        <f t="shared" ca="1" si="10"/>
        <v>0</v>
      </c>
      <c r="P22" s="166" t="str">
        <f t="shared" ca="1" si="11"/>
        <v>Tony Sapwell (10.52)</v>
      </c>
      <c r="Q22" s="169">
        <v>6</v>
      </c>
      <c r="R22">
        <f ca="1">(VLOOKUP(M15,TeamName,4,FALSE)+$I22+1)</f>
        <v>133</v>
      </c>
      <c r="S22">
        <f ca="1">(VLOOKUP(P15,TeamName,4,FALSE)+$I22+1)</f>
        <v>82</v>
      </c>
    </row>
    <row r="23" spans="1:21" x14ac:dyDescent="0.25">
      <c r="A23" s="169"/>
      <c r="B23" s="165" t="str">
        <f t="shared" ca="1" si="6"/>
        <v>John Chalkley (22.84)</v>
      </c>
      <c r="C23" s="168">
        <f t="shared" ca="1" si="7"/>
        <v>1</v>
      </c>
      <c r="D23" s="168">
        <f t="shared" ca="1" si="7"/>
        <v>3</v>
      </c>
      <c r="E23" s="2150" t="str">
        <f t="shared" ca="1" si="8"/>
        <v>Rob Arthur (23.46)</v>
      </c>
      <c r="F23" s="2150"/>
      <c r="G23" s="2150"/>
      <c r="H23" s="2151"/>
      <c r="I23" s="169">
        <v>7</v>
      </c>
      <c r="J23">
        <f ca="1">(VLOOKUP(B15,TeamName,4,FALSE)+$I23+1)</f>
        <v>151</v>
      </c>
      <c r="K23">
        <f ca="1">(VLOOKUP(E15,TeamName,4,FALSE)+$I23+1)</f>
        <v>100</v>
      </c>
      <c r="L23" s="169"/>
      <c r="M23" s="165" t="str">
        <f t="shared" ca="1" si="9"/>
        <v>Dave Askew (26.37)</v>
      </c>
      <c r="N23" s="168">
        <f t="shared" ca="1" si="10"/>
        <v>3</v>
      </c>
      <c r="O23" s="168">
        <f t="shared" ca="1" si="10"/>
        <v>0</v>
      </c>
      <c r="P23" s="166" t="str">
        <f t="shared" ca="1" si="11"/>
        <v>Lee Royal (20.5)</v>
      </c>
      <c r="Q23" s="169">
        <v>7</v>
      </c>
      <c r="R23">
        <f ca="1">(VLOOKUP(M15,TeamName,4,FALSE)+$I23+1)</f>
        <v>134</v>
      </c>
      <c r="S23">
        <f ca="1">(VLOOKUP(P15,TeamName,4,FALSE)+$I23+1)</f>
        <v>83</v>
      </c>
    </row>
    <row r="24" spans="1:21" x14ac:dyDescent="0.25">
      <c r="A24" s="169"/>
      <c r="B24" s="165" t="str">
        <f t="shared" ca="1" si="6"/>
        <v>Simon Beagle (22.81)</v>
      </c>
      <c r="C24" s="168">
        <f t="shared" ca="1" si="7"/>
        <v>2</v>
      </c>
      <c r="D24" s="168">
        <f t="shared" ca="1" si="7"/>
        <v>3</v>
      </c>
      <c r="E24" s="2150" t="str">
        <f t="shared" ca="1" si="8"/>
        <v>Rees Hall (23.26)</v>
      </c>
      <c r="F24" s="2150"/>
      <c r="G24" s="2150"/>
      <c r="H24" s="2151"/>
      <c r="I24" s="169">
        <v>8</v>
      </c>
      <c r="J24">
        <f ca="1">(VLOOKUP(B15,TeamName,4,FALSE)+$I24+1)</f>
        <v>152</v>
      </c>
      <c r="K24">
        <f ca="1">(VLOOKUP(E15,TeamName,4,FALSE)+$I24+1)</f>
        <v>101</v>
      </c>
      <c r="L24" s="169"/>
      <c r="M24" s="165" t="str">
        <f t="shared" ca="1" si="9"/>
        <v>Jason Askew (26.37)</v>
      </c>
      <c r="N24" s="168">
        <f t="shared" ca="1" si="10"/>
        <v>3</v>
      </c>
      <c r="O24" s="168">
        <f t="shared" ca="1" si="10"/>
        <v>0</v>
      </c>
      <c r="P24" s="166" t="str">
        <f t="shared" ca="1" si="11"/>
        <v>Scott Golding (16.19)</v>
      </c>
      <c r="Q24" s="169">
        <v>8</v>
      </c>
      <c r="R24">
        <f ca="1">(VLOOKUP(M15,TeamName,4,FALSE)+$I24+1)</f>
        <v>135</v>
      </c>
      <c r="S24">
        <f ca="1">(VLOOKUP(P15,TeamName,4,FALSE)+$I24+1)</f>
        <v>84</v>
      </c>
    </row>
    <row r="25" spans="1:21" x14ac:dyDescent="0.25">
      <c r="A25" s="169"/>
      <c r="B25" s="169" t="str">
        <f ca="1">INDIRECT("Fixtures!A"&amp;($K$5+A26+1))</f>
        <v>Bishopsford</v>
      </c>
      <c r="C25" s="169"/>
      <c r="D25" s="169"/>
      <c r="E25" s="169" t="str">
        <f ca="1">INDIRECT("Fixtures!E"&amp;($K$5+$A26+1))</f>
        <v>Epsom Cons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str">
        <f ca="1">B25&amp;" ("&amp;J26&amp;")"</f>
        <v>Bishopsford (21.52)</v>
      </c>
      <c r="C26" s="163" t="str">
        <f ca="1">INDIRECT("Fixtures!B"&amp;($K$5+$A26+1))</f>
        <v>9 (22)</v>
      </c>
      <c r="D26" s="163" t="str">
        <f ca="1">INDIRECT("Fixtures!D"&amp;($K$5+$A26+1))</f>
        <v>3 (14)</v>
      </c>
      <c r="E26" s="2149" t="str">
        <f ca="1">E25&amp;" ("&amp;K26&amp;")"</f>
        <v>Epsom Cons (22.49)</v>
      </c>
      <c r="F26" s="2149"/>
      <c r="G26" s="2149"/>
      <c r="H26" s="2149"/>
      <c r="J26">
        <f ca="1">ROUND(AVERAGE(INDIRECT("Week"&amp;$J$4&amp;"!H"&amp;J27&amp;":H"&amp;J34)),2)</f>
        <v>21.52</v>
      </c>
      <c r="K26" s="171">
        <f ca="1">ROUND(AVERAGE(INDIRECT("Week"&amp;$J$4&amp;"!H"&amp;K27&amp;":H"&amp;K34)),2)</f>
        <v>22.49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553</v>
      </c>
    </row>
    <row r="27" spans="1:21" x14ac:dyDescent="0.25">
      <c r="A27" s="169">
        <v>3</v>
      </c>
      <c r="B27" s="165" t="str">
        <f t="shared" ref="B27:B34" ca="1" si="12">VLOOKUP(VLOOKUP(INDIRECT("Week"&amp;$J$4&amp;"!"&amp;"F"&amp;J27),PlayerNames,3,FALSE),PlayerID,2)&amp;" ("&amp;INDIRECT("Week"&amp;$J$4&amp;"!"&amp;"H"&amp;J27)&amp;")"</f>
        <v>Ian Thorley (19.05)</v>
      </c>
      <c r="C27" s="167">
        <f t="shared" ref="C27:D34" ca="1" si="13">INDIRECT("Week"&amp;$J$4&amp;"!"&amp;"AB"&amp;J27)</f>
        <v>1</v>
      </c>
      <c r="D27" s="167">
        <f t="shared" ca="1" si="13"/>
        <v>3</v>
      </c>
      <c r="E27" s="2152" t="str">
        <f ca="1">VLOOKUP(VLOOKUP(INDIRECT("Week"&amp;$J$4&amp;"!"&amp;"F"&amp;K27),PlayerNames,3,FALSE),PlayerID,2)&amp;" ("&amp;INDIRECT("Week"&amp;$J$4&amp;"!"&amp;"H"&amp;K27)&amp;")"</f>
        <v>Martin Byrne (21.28)</v>
      </c>
      <c r="F27" s="2152"/>
      <c r="G27" s="2152"/>
      <c r="H27" s="2153"/>
      <c r="I27" s="169">
        <v>1</v>
      </c>
      <c r="J27">
        <f ca="1">(VLOOKUP(B25,TeamName,4,FALSE)+$I27+1)</f>
        <v>26</v>
      </c>
      <c r="K27">
        <f ca="1">(VLOOKUP(E25,TeamName,4,FALSE)+$I27+1)</f>
        <v>43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str">
        <f t="shared" ca="1" si="12"/>
        <v>Jake Darter (18.82)</v>
      </c>
      <c r="C28" s="168">
        <f t="shared" ca="1" si="13"/>
        <v>0</v>
      </c>
      <c r="D28" s="168">
        <f t="shared" ca="1" si="13"/>
        <v>3</v>
      </c>
      <c r="E28" s="2150" t="str">
        <f t="shared" ref="E28:E34" ca="1" si="17">VLOOKUP(VLOOKUP(INDIRECT("Week"&amp;$J$4&amp;"!"&amp;"F"&amp;K28),PlayerNames,3,FALSE),PlayerID,2)&amp;" ("&amp;INDIRECT("Week"&amp;$J$4&amp;"!"&amp;"H"&amp;K28)&amp;")"</f>
        <v>Andy Bridgman (32.67)</v>
      </c>
      <c r="F28" s="2150"/>
      <c r="G28" s="2150"/>
      <c r="H28" s="2151"/>
      <c r="I28" s="169">
        <v>2</v>
      </c>
      <c r="J28">
        <f ca="1">(VLOOKUP(B25,TeamName,4,FALSE)+$I28+1)</f>
        <v>27</v>
      </c>
      <c r="K28">
        <f ca="1">(VLOOKUP(E25,TeamName,4,FALSE)+$I28+1)</f>
        <v>44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str">
        <f t="shared" ca="1" si="12"/>
        <v>Luke Constable (19.14)</v>
      </c>
      <c r="C29" s="168">
        <f t="shared" ca="1" si="13"/>
        <v>3</v>
      </c>
      <c r="D29" s="168">
        <f t="shared" ca="1" si="13"/>
        <v>2</v>
      </c>
      <c r="E29" s="2150" t="str">
        <f t="shared" ca="1" si="17"/>
        <v>Dave Mann (17.85)</v>
      </c>
      <c r="F29" s="2150"/>
      <c r="G29" s="2150"/>
      <c r="H29" s="2151"/>
      <c r="I29" s="169">
        <v>3</v>
      </c>
      <c r="J29">
        <f ca="1">(VLOOKUP(B25,TeamName,4,FALSE)+$I29+1)</f>
        <v>28</v>
      </c>
      <c r="K29">
        <f ca="1">(VLOOKUP(E25,TeamName,4,FALSE)+$I29+1)</f>
        <v>45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str">
        <f t="shared" ca="1" si="12"/>
        <v>Connor Scutt (28.36)</v>
      </c>
      <c r="C30" s="168">
        <f t="shared" ca="1" si="13"/>
        <v>3</v>
      </c>
      <c r="D30" s="168">
        <f t="shared" ca="1" si="13"/>
        <v>0</v>
      </c>
      <c r="E30" s="2150" t="str">
        <f t="shared" ca="1" si="17"/>
        <v>Damon Ede (21.96)</v>
      </c>
      <c r="F30" s="2150"/>
      <c r="G30" s="2150"/>
      <c r="H30" s="2151"/>
      <c r="I30" s="169">
        <v>4</v>
      </c>
      <c r="J30">
        <f ca="1">(VLOOKUP(B25,TeamName,4,FALSE)+$I30+1)</f>
        <v>29</v>
      </c>
      <c r="K30">
        <f ca="1">(VLOOKUP(E25,TeamName,4,FALSE)+$I30+1)</f>
        <v>46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str">
        <f t="shared" ca="1" si="12"/>
        <v>Des Barry (18.71)</v>
      </c>
      <c r="C31" s="168">
        <f t="shared" ca="1" si="13"/>
        <v>3</v>
      </c>
      <c r="D31" s="168">
        <f t="shared" ca="1" si="13"/>
        <v>1</v>
      </c>
      <c r="E31" s="2150" t="str">
        <f t="shared" ca="1" si="17"/>
        <v>Colin Mann (19.3)</v>
      </c>
      <c r="F31" s="2150"/>
      <c r="G31" s="2150"/>
      <c r="H31" s="2151"/>
      <c r="I31" s="169">
        <v>5</v>
      </c>
      <c r="J31">
        <f ca="1">(VLOOKUP(B25,TeamName,4,FALSE)+$I31+1)</f>
        <v>30</v>
      </c>
      <c r="K31">
        <f ca="1">(VLOOKUP(E25,TeamName,4,FALSE)+$I31+1)</f>
        <v>47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str">
        <f t="shared" ca="1" si="12"/>
        <v>Brian Whybrow (19.61)</v>
      </c>
      <c r="C32" s="168">
        <f t="shared" ca="1" si="13"/>
        <v>3</v>
      </c>
      <c r="D32" s="168">
        <f t="shared" ca="1" si="13"/>
        <v>1</v>
      </c>
      <c r="E32" s="2150" t="str">
        <f t="shared" ca="1" si="17"/>
        <v>Daryl Reino (19.65)</v>
      </c>
      <c r="F32" s="2150"/>
      <c r="G32" s="2150"/>
      <c r="H32" s="2151"/>
      <c r="I32" s="169">
        <v>6</v>
      </c>
      <c r="J32">
        <f ca="1">(VLOOKUP(B25,TeamName,4,FALSE)+$I32+1)</f>
        <v>31</v>
      </c>
      <c r="K32">
        <f ca="1">(VLOOKUP(E25,TeamName,4,FALSE)+$I32+1)</f>
        <v>48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str">
        <f t="shared" ca="1" si="12"/>
        <v>Ryan Payne (24.96)</v>
      </c>
      <c r="C33" s="168">
        <f t="shared" ca="1" si="13"/>
        <v>2</v>
      </c>
      <c r="D33" s="168">
        <f t="shared" ca="1" si="13"/>
        <v>3</v>
      </c>
      <c r="E33" s="2150" t="str">
        <f t="shared" ca="1" si="17"/>
        <v>James Willcox (23.47)</v>
      </c>
      <c r="F33" s="2150"/>
      <c r="G33" s="2150"/>
      <c r="H33" s="2151"/>
      <c r="I33" s="169">
        <v>7</v>
      </c>
      <c r="J33">
        <f ca="1">(VLOOKUP(B25,TeamName,4,FALSE)+$I33+1)</f>
        <v>32</v>
      </c>
      <c r="K33">
        <f ca="1">(VLOOKUP(E25,TeamName,4,FALSE)+$I33+1)</f>
        <v>49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str">
        <f t="shared" ca="1" si="12"/>
        <v>Ben Burton (23.52)</v>
      </c>
      <c r="C34" s="168">
        <f t="shared" ca="1" si="13"/>
        <v>3</v>
      </c>
      <c r="D34" s="168">
        <f t="shared" ca="1" si="13"/>
        <v>1</v>
      </c>
      <c r="E34" s="2150" t="str">
        <f t="shared" ca="1" si="17"/>
        <v>Kevin Gibbs (23.76)</v>
      </c>
      <c r="F34" s="2150"/>
      <c r="G34" s="2150"/>
      <c r="H34" s="2151"/>
      <c r="I34" s="169">
        <v>8</v>
      </c>
      <c r="J34">
        <f ca="1">(VLOOKUP(B25,TeamName,4,FALSE)+$I34+1)</f>
        <v>33</v>
      </c>
      <c r="K34">
        <f ca="1">(VLOOKUP(E25,TeamName,4,FALSE)+$I34+1)</f>
        <v>50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18 Fixtures</v>
      </c>
      <c r="N37" s="161"/>
      <c r="O37" s="161"/>
      <c r="P37" s="216">
        <f ca="1">INDIRECT("'Fixtures'!B"&amp;U39)</f>
        <v>43536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577</v>
      </c>
      <c r="G39" s="97" t="s">
        <v>573</v>
      </c>
      <c r="H39" s="97" t="s">
        <v>574</v>
      </c>
      <c r="I39" s="204"/>
      <c r="J39" s="97" t="s">
        <v>47</v>
      </c>
      <c r="K39" s="97" t="s">
        <v>48</v>
      </c>
      <c r="L39" s="97" t="s">
        <v>49</v>
      </c>
      <c r="M39" s="213" t="s">
        <v>576</v>
      </c>
      <c r="P39" s="175"/>
      <c r="T39" t="str">
        <f t="array" ref="T39">ADDRESS(MAX((Fixtures!$A$5:$A$215="Week "&amp;(J4+1))*ROW(Fixtures!$A$5:$A$215)),MAX((Fixtures!$A$5:$A$215="Week "&amp;(J4+1))*COLUMN(Fixtures!$A$5:$A$215)),4)</f>
        <v>A200</v>
      </c>
      <c r="U39">
        <f ca="1">ROW(INDIRECT(T39))</f>
        <v>200</v>
      </c>
      <c r="W39" s="175" t="s">
        <v>91</v>
      </c>
    </row>
    <row r="40" spans="1:23" x14ac:dyDescent="0.25">
      <c r="B40" s="178" t="str">
        <f t="shared" ref="B40:B48" ca="1" si="18">VLOOKUP(W40,Teams,2,FALSE)</f>
        <v>WWMC</v>
      </c>
      <c r="C40" s="99">
        <f t="shared" ref="C40:C49" ca="1" si="19">VLOOKUP($W40,Teams,6,FALSE)</f>
        <v>17</v>
      </c>
      <c r="D40" s="99">
        <f t="shared" ref="D40:D49" ca="1" si="20">VLOOKUP($W40,Teams,7,FALSE)</f>
        <v>16</v>
      </c>
      <c r="E40" s="99">
        <f t="shared" ref="E40:E49" ca="1" si="21">VLOOKUP($W40,Teams,8,FALSE)</f>
        <v>0</v>
      </c>
      <c r="F40" s="100">
        <f t="shared" ref="F40:G49" ca="1" si="22">VLOOKUP($W40,Teams,12,FALSE)</f>
        <v>1461</v>
      </c>
      <c r="G40" s="99">
        <f t="shared" ca="1" si="22"/>
        <v>1461</v>
      </c>
      <c r="H40" s="99">
        <f t="shared" ref="H40:H49" ca="1" si="23">VLOOKUP($W40,Teams,13,FALSE)</f>
        <v>150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8</v>
      </c>
    </row>
    <row r="41" spans="1:23" x14ac:dyDescent="0.25">
      <c r="B41" s="178" t="str">
        <f t="shared" ca="1" si="18"/>
        <v>WPBL</v>
      </c>
      <c r="C41" s="99">
        <f t="shared" ca="1" si="19"/>
        <v>17</v>
      </c>
      <c r="D41" s="99">
        <f t="shared" ca="1" si="20"/>
        <v>14</v>
      </c>
      <c r="E41" s="99">
        <f t="shared" ca="1" si="21"/>
        <v>2</v>
      </c>
      <c r="F41" s="100">
        <f t="shared" ca="1" si="22"/>
        <v>1388</v>
      </c>
      <c r="G41" s="99">
        <f t="shared" ca="1" si="22"/>
        <v>1388</v>
      </c>
      <c r="H41" s="99">
        <f t="shared" ca="1" si="23"/>
        <v>135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St Peter's</v>
      </c>
      <c r="N41" s="2155" t="s">
        <v>2</v>
      </c>
      <c r="O41" s="2155"/>
      <c r="P41" s="215" t="str">
        <f ca="1">INDIRECT("'Fixtures'!E"&amp;$U$39+2)</f>
        <v>Forestdale Forum</v>
      </c>
      <c r="W41" s="175">
        <f ca="1">TeamSort!M3</f>
        <v>10</v>
      </c>
    </row>
    <row r="42" spans="1:23" x14ac:dyDescent="0.25">
      <c r="B42" s="178" t="str">
        <f t="shared" ca="1" si="18"/>
        <v>Arnie's Army</v>
      </c>
      <c r="C42" s="99">
        <f t="shared" ca="1" si="19"/>
        <v>17</v>
      </c>
      <c r="D42" s="99">
        <f t="shared" ca="1" si="20"/>
        <v>12</v>
      </c>
      <c r="E42" s="99">
        <f t="shared" ca="1" si="21"/>
        <v>1</v>
      </c>
      <c r="F42" s="100">
        <f t="shared" ca="1" si="22"/>
        <v>1278</v>
      </c>
      <c r="G42" s="99">
        <f t="shared" ca="1" si="22"/>
        <v>1278</v>
      </c>
      <c r="H42" s="99">
        <f t="shared" ca="1" si="23"/>
        <v>123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The Farmers</v>
      </c>
      <c r="N42" s="2155" t="s">
        <v>2</v>
      </c>
      <c r="O42" s="2155"/>
      <c r="P42" s="215" t="str">
        <f ca="1">INDIRECT("'Fixtures'!E"&amp;$U$39+3)</f>
        <v>Bishopsford</v>
      </c>
      <c r="W42" s="175">
        <f ca="1">TeamSort!M4</f>
        <v>1</v>
      </c>
    </row>
    <row r="43" spans="1:23" x14ac:dyDescent="0.25">
      <c r="B43" s="178" t="str">
        <f t="shared" ca="1" si="18"/>
        <v>Sunbury RBL</v>
      </c>
      <c r="C43" s="99">
        <f t="shared" ca="1" si="19"/>
        <v>17</v>
      </c>
      <c r="D43" s="99">
        <f t="shared" ca="1" si="20"/>
        <v>10</v>
      </c>
      <c r="E43" s="99">
        <f t="shared" ca="1" si="21"/>
        <v>1</v>
      </c>
      <c r="F43" s="100">
        <f t="shared" ca="1" si="22"/>
        <v>1312</v>
      </c>
      <c r="G43" s="99">
        <f t="shared" ca="1" si="22"/>
        <v>1312</v>
      </c>
      <c r="H43" s="99">
        <f t="shared" ca="1" si="23"/>
        <v>121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Epsom Cons</v>
      </c>
      <c r="N43" s="2155" t="s">
        <v>2</v>
      </c>
      <c r="O43" s="2155"/>
      <c r="P43" s="215" t="str">
        <f ca="1">INDIRECT("'Fixtures'!E"&amp;$U$39+4)</f>
        <v>West Byfleet</v>
      </c>
      <c r="W43" s="175">
        <f ca="1">TeamSort!M5</f>
        <v>6</v>
      </c>
    </row>
    <row r="44" spans="1:23" x14ac:dyDescent="0.25">
      <c r="B44" s="178" t="str">
        <f t="shared" ca="1" si="18"/>
        <v>West Byfleet</v>
      </c>
      <c r="C44" s="99">
        <f t="shared" ca="1" si="19"/>
        <v>17</v>
      </c>
      <c r="D44" s="99">
        <f t="shared" ca="1" si="20"/>
        <v>10</v>
      </c>
      <c r="E44" s="99">
        <f t="shared" ca="1" si="21"/>
        <v>2</v>
      </c>
      <c r="F44" s="100">
        <f t="shared" ca="1" si="22"/>
        <v>1141</v>
      </c>
      <c r="G44" s="99">
        <f t="shared" ca="1" si="22"/>
        <v>1141</v>
      </c>
      <c r="H44" s="99">
        <f t="shared" ca="1" si="23"/>
        <v>113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Sunbury RBL</v>
      </c>
      <c r="N44" s="2155" t="s">
        <v>2</v>
      </c>
      <c r="O44" s="2155"/>
      <c r="P44" s="215" t="str">
        <f ca="1">INDIRECT("'Fixtures'!E"&amp;$U$39+5)</f>
        <v>Arnie's Army</v>
      </c>
      <c r="W44" s="175">
        <f ca="1">TeamSort!M6</f>
        <v>9</v>
      </c>
    </row>
    <row r="45" spans="1:23" x14ac:dyDescent="0.25">
      <c r="B45" s="178" t="str">
        <f t="shared" ca="1" si="18"/>
        <v>Bishopsford</v>
      </c>
      <c r="C45" s="99">
        <f t="shared" ca="1" si="19"/>
        <v>17</v>
      </c>
      <c r="D45" s="99">
        <f t="shared" ca="1" si="20"/>
        <v>4</v>
      </c>
      <c r="E45" s="99">
        <f t="shared" ca="1" si="21"/>
        <v>2</v>
      </c>
      <c r="F45" s="100">
        <f t="shared" ca="1" si="22"/>
        <v>1017</v>
      </c>
      <c r="G45" s="99">
        <f t="shared" ca="1" si="22"/>
        <v>1017</v>
      </c>
      <c r="H45" s="99">
        <f t="shared" ca="1" si="23"/>
        <v>89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WPBL</v>
      </c>
      <c r="N45" s="2154" t="s">
        <v>2</v>
      </c>
      <c r="O45" s="2154"/>
      <c r="P45" s="215" t="str">
        <f ca="1">INDIRECT("'Fixtures'!E"&amp;$U$39+6)</f>
        <v>WWMC</v>
      </c>
      <c r="W45" s="175">
        <f ca="1">TeamSort!M7</f>
        <v>2</v>
      </c>
    </row>
    <row r="46" spans="1:23" x14ac:dyDescent="0.25">
      <c r="B46" s="178" t="str">
        <f t="shared" ca="1" si="18"/>
        <v>Forestdale Forum</v>
      </c>
      <c r="C46" s="99">
        <f t="shared" ca="1" si="19"/>
        <v>17</v>
      </c>
      <c r="D46" s="99">
        <f t="shared" ca="1" si="20"/>
        <v>3</v>
      </c>
      <c r="E46" s="99">
        <f t="shared" ca="1" si="21"/>
        <v>3</v>
      </c>
      <c r="F46" s="100">
        <f t="shared" ca="1" si="22"/>
        <v>1015</v>
      </c>
      <c r="G46" s="99">
        <f t="shared" ca="1" si="22"/>
        <v>1015</v>
      </c>
      <c r="H46" s="99">
        <f t="shared" ca="1" si="23"/>
        <v>78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4</v>
      </c>
    </row>
    <row r="47" spans="1:23" x14ac:dyDescent="0.25">
      <c r="B47" s="178" t="str">
        <f t="shared" ca="1" si="18"/>
        <v>The Farmers</v>
      </c>
      <c r="C47" s="99">
        <f t="shared" ca="1" si="19"/>
        <v>17</v>
      </c>
      <c r="D47" s="99">
        <f t="shared" ca="1" si="20"/>
        <v>3</v>
      </c>
      <c r="E47" s="99">
        <f t="shared" ca="1" si="21"/>
        <v>2</v>
      </c>
      <c r="F47" s="100">
        <f t="shared" ca="1" si="22"/>
        <v>983</v>
      </c>
      <c r="G47" s="99">
        <f t="shared" ca="1" si="22"/>
        <v>983</v>
      </c>
      <c r="H47" s="99">
        <f t="shared" ca="1" si="23"/>
        <v>73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7</v>
      </c>
    </row>
    <row r="48" spans="1:23" x14ac:dyDescent="0.25">
      <c r="B48" s="178" t="str">
        <f t="shared" ca="1" si="18"/>
        <v>Epsom Cons</v>
      </c>
      <c r="C48" s="99">
        <f t="shared" ca="1" si="19"/>
        <v>17</v>
      </c>
      <c r="D48" s="99">
        <f t="shared" ca="1" si="20"/>
        <v>2</v>
      </c>
      <c r="E48" s="99">
        <f t="shared" ca="1" si="21"/>
        <v>2</v>
      </c>
      <c r="F48" s="100">
        <f t="shared" ca="1" si="22"/>
        <v>943</v>
      </c>
      <c r="G48" s="99">
        <f t="shared" ca="1" si="22"/>
        <v>943</v>
      </c>
      <c r="H48" s="99">
        <f t="shared" ca="1" si="23"/>
        <v>70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3</v>
      </c>
    </row>
    <row r="49" spans="2:23" x14ac:dyDescent="0.25">
      <c r="B49" s="178" t="str">
        <f ca="1">VLOOKUP(W49,Teams,2,FALSE)</f>
        <v>St Peter's</v>
      </c>
      <c r="C49" s="99">
        <f t="shared" ca="1" si="19"/>
        <v>17</v>
      </c>
      <c r="D49" s="99">
        <f t="shared" ca="1" si="20"/>
        <v>2</v>
      </c>
      <c r="E49" s="99">
        <f t="shared" ca="1" si="21"/>
        <v>3</v>
      </c>
      <c r="F49" s="100">
        <f t="shared" ca="1" si="22"/>
        <v>865</v>
      </c>
      <c r="G49" s="99">
        <f t="shared" ca="1" si="22"/>
        <v>865</v>
      </c>
      <c r="H49" s="99">
        <f t="shared" ca="1" si="23"/>
        <v>68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5</v>
      </c>
    </row>
    <row r="50" spans="2:23" x14ac:dyDescent="0.25">
      <c r="B50" s="178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D31" sqref="D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748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43530.532452777778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160"/>
      <c r="C5" s="2161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728</v>
      </c>
    </row>
    <row r="6" spans="1:14" ht="12.75" customHeight="1" x14ac:dyDescent="0.2">
      <c r="A6" s="76"/>
      <c r="B6" s="2162" t="str">
        <f ca="1">VLOOKUP(M6,Teams,2,FALSE)</f>
        <v>WWMC</v>
      </c>
      <c r="C6" s="2163"/>
      <c r="D6" s="227">
        <f t="shared" ref="D6:D15" ca="1" si="0">VLOOKUP($M6,Teams,6,FALSE)</f>
        <v>17</v>
      </c>
      <c r="E6" s="227">
        <f t="shared" ref="E6:E15" ca="1" si="1">VLOOKUP($M6,Teams,7,FALSE)</f>
        <v>16</v>
      </c>
      <c r="F6" s="227">
        <f t="shared" ref="F6:F15" ca="1" si="2">VLOOKUP($M6,Teams,8,FALSE)</f>
        <v>0</v>
      </c>
      <c r="G6" s="227">
        <f ca="1">D6-E6-F6</f>
        <v>1</v>
      </c>
      <c r="H6" s="227">
        <f t="shared" ref="H6:H15" ca="1" si="3">VLOOKUP($M6,Teams,9,FALSE)</f>
        <v>384</v>
      </c>
      <c r="I6" s="227">
        <f t="shared" ref="I6:I15" ca="1" si="4">VLOOKUP($M6,Teams,10,FALSE)</f>
        <v>200</v>
      </c>
      <c r="J6" s="228">
        <f ca="1">H6-I6</f>
        <v>184</v>
      </c>
      <c r="K6" s="227">
        <f t="shared" ref="K6:K15" ca="1" si="5">VLOOKUP($M6,Teams,12,FALSE)</f>
        <v>1461</v>
      </c>
      <c r="L6" s="229">
        <f t="shared" ref="L6:L15" ca="1" si="6">VLOOKUP($M6,Teams,13,FALSE)</f>
        <v>150</v>
      </c>
      <c r="M6" s="76">
        <f ca="1">TeamSort!M2</f>
        <v>8</v>
      </c>
      <c r="N6" s="4">
        <f ca="1">L6/D6</f>
        <v>8.8235294117647065</v>
      </c>
    </row>
    <row r="7" spans="1:14" ht="15" customHeight="1" x14ac:dyDescent="0.2">
      <c r="A7" s="76"/>
      <c r="B7" s="2162" t="str">
        <f ca="1">VLOOKUP(M7,Teams,2,FALSE)</f>
        <v>WPBL</v>
      </c>
      <c r="C7" s="2163"/>
      <c r="D7" s="227">
        <f t="shared" ca="1" si="0"/>
        <v>17</v>
      </c>
      <c r="E7" s="227">
        <f t="shared" ca="1" si="1"/>
        <v>14</v>
      </c>
      <c r="F7" s="227">
        <f t="shared" ca="1" si="2"/>
        <v>2</v>
      </c>
      <c r="G7" s="227">
        <f t="shared" ref="G7:G15" ca="1" si="7">D7-E7-F7</f>
        <v>1</v>
      </c>
      <c r="H7" s="227">
        <f t="shared" ca="1" si="3"/>
        <v>374</v>
      </c>
      <c r="I7" s="227">
        <f t="shared" ca="1" si="4"/>
        <v>220</v>
      </c>
      <c r="J7" s="228">
        <f t="shared" ref="J7:J15" ca="1" si="8">H7-I7</f>
        <v>154</v>
      </c>
      <c r="K7" s="227">
        <f t="shared" ca="1" si="5"/>
        <v>1388</v>
      </c>
      <c r="L7" s="229">
        <f t="shared" ca="1" si="6"/>
        <v>135</v>
      </c>
      <c r="M7" s="76">
        <f ca="1">TeamSort!M3</f>
        <v>10</v>
      </c>
      <c r="N7" s="173">
        <f t="shared" ref="N7:N15" ca="1" si="9">L7/D7</f>
        <v>7.9411764705882355</v>
      </c>
    </row>
    <row r="8" spans="1:14" x14ac:dyDescent="0.2">
      <c r="A8" s="76"/>
      <c r="B8" s="2162" t="str">
        <f t="shared" ref="B8:B14" ca="1" si="10">VLOOKUP(M8,Teams,2,FALSE)</f>
        <v>Arnie's Army</v>
      </c>
      <c r="C8" s="2163"/>
      <c r="D8" s="227">
        <f t="shared" ca="1" si="0"/>
        <v>17</v>
      </c>
      <c r="E8" s="227">
        <f t="shared" ca="1" si="1"/>
        <v>12</v>
      </c>
      <c r="F8" s="227">
        <f t="shared" ca="1" si="2"/>
        <v>1</v>
      </c>
      <c r="G8" s="227">
        <f t="shared" ca="1" si="7"/>
        <v>4</v>
      </c>
      <c r="H8" s="227">
        <f t="shared" ca="1" si="3"/>
        <v>344</v>
      </c>
      <c r="I8" s="227">
        <f t="shared" ca="1" si="4"/>
        <v>262</v>
      </c>
      <c r="J8" s="228">
        <f t="shared" ca="1" si="8"/>
        <v>82</v>
      </c>
      <c r="K8" s="227">
        <f t="shared" ca="1" si="5"/>
        <v>1278</v>
      </c>
      <c r="L8" s="229">
        <f t="shared" ca="1" si="6"/>
        <v>123</v>
      </c>
      <c r="M8" s="76">
        <f ca="1">TeamSort!M4</f>
        <v>1</v>
      </c>
      <c r="N8" s="173">
        <f t="shared" ca="1" si="9"/>
        <v>7.2352941176470589</v>
      </c>
    </row>
    <row r="9" spans="1:14" x14ac:dyDescent="0.2">
      <c r="A9" s="76"/>
      <c r="B9" s="2158" t="str">
        <f t="shared" ca="1" si="10"/>
        <v>Sunbury RBL</v>
      </c>
      <c r="C9" s="2159"/>
      <c r="D9" s="225">
        <f t="shared" ca="1" si="0"/>
        <v>17</v>
      </c>
      <c r="E9" s="225">
        <f t="shared" ca="1" si="1"/>
        <v>10</v>
      </c>
      <c r="F9" s="225">
        <f t="shared" ca="1" si="2"/>
        <v>1</v>
      </c>
      <c r="G9" s="225">
        <f t="shared" ca="1" si="7"/>
        <v>6</v>
      </c>
      <c r="H9" s="225">
        <f t="shared" ca="1" si="3"/>
        <v>342</v>
      </c>
      <c r="I9" s="225">
        <f t="shared" ca="1" si="4"/>
        <v>258</v>
      </c>
      <c r="J9" s="226">
        <f t="shared" ca="1" si="8"/>
        <v>84</v>
      </c>
      <c r="K9" s="225">
        <f t="shared" ca="1" si="5"/>
        <v>1312</v>
      </c>
      <c r="L9" s="230">
        <f t="shared" ca="1" si="6"/>
        <v>121</v>
      </c>
      <c r="M9" s="76">
        <f ca="1">TeamSort!M5</f>
        <v>6</v>
      </c>
      <c r="N9" s="173">
        <f t="shared" ca="1" si="9"/>
        <v>7.117647058823529</v>
      </c>
    </row>
    <row r="10" spans="1:14" x14ac:dyDescent="0.2">
      <c r="A10" s="76"/>
      <c r="B10" s="2158" t="str">
        <f t="shared" ca="1" si="10"/>
        <v>West Byfleet</v>
      </c>
      <c r="C10" s="2159"/>
      <c r="D10" s="225">
        <f t="shared" ca="1" si="0"/>
        <v>17</v>
      </c>
      <c r="E10" s="225">
        <f t="shared" ca="1" si="1"/>
        <v>10</v>
      </c>
      <c r="F10" s="225">
        <f t="shared" ca="1" si="2"/>
        <v>2</v>
      </c>
      <c r="G10" s="225">
        <f t="shared" ca="1" si="7"/>
        <v>5</v>
      </c>
      <c r="H10" s="225">
        <f t="shared" ca="1" si="3"/>
        <v>309</v>
      </c>
      <c r="I10" s="225">
        <f t="shared" ca="1" si="4"/>
        <v>290</v>
      </c>
      <c r="J10" s="226">
        <f t="shared" ca="1" si="8"/>
        <v>19</v>
      </c>
      <c r="K10" s="225">
        <f t="shared" ca="1" si="5"/>
        <v>1141</v>
      </c>
      <c r="L10" s="230">
        <f t="shared" ca="1" si="6"/>
        <v>113</v>
      </c>
      <c r="M10" s="76">
        <f ca="1">TeamSort!M6</f>
        <v>9</v>
      </c>
      <c r="N10" s="173">
        <f t="shared" ca="1" si="9"/>
        <v>6.6470588235294121</v>
      </c>
    </row>
    <row r="11" spans="1:14" x14ac:dyDescent="0.2">
      <c r="A11" s="76"/>
      <c r="B11" s="2158" t="str">
        <f t="shared" ca="1" si="10"/>
        <v>Bishopsford</v>
      </c>
      <c r="C11" s="2159"/>
      <c r="D11" s="225">
        <f t="shared" ca="1" si="0"/>
        <v>17</v>
      </c>
      <c r="E11" s="225">
        <f t="shared" ca="1" si="1"/>
        <v>4</v>
      </c>
      <c r="F11" s="225">
        <f t="shared" ca="1" si="2"/>
        <v>2</v>
      </c>
      <c r="G11" s="225">
        <f t="shared" ca="1" si="7"/>
        <v>11</v>
      </c>
      <c r="H11" s="225">
        <f t="shared" ca="1" si="3"/>
        <v>280</v>
      </c>
      <c r="I11" s="225">
        <f t="shared" ca="1" si="4"/>
        <v>318</v>
      </c>
      <c r="J11" s="226">
        <f t="shared" ca="1" si="8"/>
        <v>-38</v>
      </c>
      <c r="K11" s="225">
        <f t="shared" ca="1" si="5"/>
        <v>1017</v>
      </c>
      <c r="L11" s="230">
        <f t="shared" ca="1" si="6"/>
        <v>89</v>
      </c>
      <c r="M11" s="76">
        <f ca="1">TeamSort!M7</f>
        <v>2</v>
      </c>
      <c r="N11" s="173">
        <f t="shared" ca="1" si="9"/>
        <v>5.2352941176470589</v>
      </c>
    </row>
    <row r="12" spans="1:14" x14ac:dyDescent="0.2">
      <c r="A12" s="76"/>
      <c r="B12" s="2158" t="str">
        <f t="shared" ca="1" si="10"/>
        <v>Forestdale Forum</v>
      </c>
      <c r="C12" s="2159"/>
      <c r="D12" s="225">
        <f t="shared" ca="1" si="0"/>
        <v>17</v>
      </c>
      <c r="E12" s="225">
        <f t="shared" ca="1" si="1"/>
        <v>3</v>
      </c>
      <c r="F12" s="225">
        <f t="shared" ca="1" si="2"/>
        <v>3</v>
      </c>
      <c r="G12" s="225">
        <f t="shared" ca="1" si="7"/>
        <v>11</v>
      </c>
      <c r="H12" s="225">
        <f t="shared" ca="1" si="3"/>
        <v>260</v>
      </c>
      <c r="I12" s="225">
        <f t="shared" ca="1" si="4"/>
        <v>352</v>
      </c>
      <c r="J12" s="226">
        <f t="shared" ca="1" si="8"/>
        <v>-92</v>
      </c>
      <c r="K12" s="225">
        <f t="shared" ca="1" si="5"/>
        <v>1015</v>
      </c>
      <c r="L12" s="230">
        <f t="shared" ca="1" si="6"/>
        <v>78</v>
      </c>
      <c r="M12" s="76">
        <f ca="1">TeamSort!M8</f>
        <v>4</v>
      </c>
      <c r="N12" s="173">
        <f t="shared" ca="1" si="9"/>
        <v>4.5882352941176467</v>
      </c>
    </row>
    <row r="13" spans="1:14" x14ac:dyDescent="0.2">
      <c r="A13" s="76"/>
      <c r="B13" s="2158" t="str">
        <f t="shared" ca="1" si="10"/>
        <v>The Farmers</v>
      </c>
      <c r="C13" s="2159"/>
      <c r="D13" s="225">
        <f t="shared" ca="1" si="0"/>
        <v>17</v>
      </c>
      <c r="E13" s="225">
        <f t="shared" ca="1" si="1"/>
        <v>3</v>
      </c>
      <c r="F13" s="225">
        <f t="shared" ca="1" si="2"/>
        <v>2</v>
      </c>
      <c r="G13" s="225">
        <f t="shared" ca="1" si="7"/>
        <v>12</v>
      </c>
      <c r="H13" s="225">
        <f t="shared" ca="1" si="3"/>
        <v>238</v>
      </c>
      <c r="I13" s="225">
        <f t="shared" ca="1" si="4"/>
        <v>356</v>
      </c>
      <c r="J13" s="226">
        <f t="shared" ca="1" si="8"/>
        <v>-118</v>
      </c>
      <c r="K13" s="225">
        <f t="shared" ca="1" si="5"/>
        <v>983</v>
      </c>
      <c r="L13" s="230">
        <f t="shared" ca="1" si="6"/>
        <v>73</v>
      </c>
      <c r="M13" s="76">
        <f ca="1">TeamSort!M9</f>
        <v>7</v>
      </c>
      <c r="N13" s="173">
        <f t="shared" ca="1" si="9"/>
        <v>4.2941176470588234</v>
      </c>
    </row>
    <row r="14" spans="1:14" x14ac:dyDescent="0.2">
      <c r="A14" s="76"/>
      <c r="B14" s="2158" t="str">
        <f t="shared" ca="1" si="10"/>
        <v>Epsom Cons</v>
      </c>
      <c r="C14" s="2159"/>
      <c r="D14" s="225">
        <f t="shared" ca="1" si="0"/>
        <v>17</v>
      </c>
      <c r="E14" s="225">
        <f t="shared" ca="1" si="1"/>
        <v>2</v>
      </c>
      <c r="F14" s="225">
        <f t="shared" ca="1" si="2"/>
        <v>2</v>
      </c>
      <c r="G14" s="225">
        <f t="shared" ca="1" si="7"/>
        <v>13</v>
      </c>
      <c r="H14" s="225">
        <f t="shared" ca="1" si="3"/>
        <v>237</v>
      </c>
      <c r="I14" s="225">
        <f t="shared" ca="1" si="4"/>
        <v>365</v>
      </c>
      <c r="J14" s="226">
        <f t="shared" ca="1" si="8"/>
        <v>-128</v>
      </c>
      <c r="K14" s="225">
        <f t="shared" ca="1" si="5"/>
        <v>943</v>
      </c>
      <c r="L14" s="230">
        <f t="shared" ca="1" si="6"/>
        <v>70</v>
      </c>
      <c r="M14" s="76">
        <f ca="1">TeamSort!M10</f>
        <v>3</v>
      </c>
      <c r="N14" s="173">
        <f t="shared" ca="1" si="9"/>
        <v>4.117647058823529</v>
      </c>
    </row>
    <row r="15" spans="1:14" ht="13.5" thickBot="1" x14ac:dyDescent="0.25">
      <c r="A15" s="76"/>
      <c r="B15" s="2156" t="str">
        <f ca="1">VLOOKUP(M15,Teams,2,FALSE)</f>
        <v>St Peter's</v>
      </c>
      <c r="C15" s="2157"/>
      <c r="D15" s="251">
        <f t="shared" ca="1" si="0"/>
        <v>17</v>
      </c>
      <c r="E15" s="251">
        <f t="shared" ca="1" si="1"/>
        <v>2</v>
      </c>
      <c r="F15" s="251">
        <f t="shared" ca="1" si="2"/>
        <v>3</v>
      </c>
      <c r="G15" s="251">
        <f t="shared" ca="1" si="7"/>
        <v>12</v>
      </c>
      <c r="H15" s="251">
        <f t="shared" ca="1" si="3"/>
        <v>221</v>
      </c>
      <c r="I15" s="251">
        <f t="shared" ca="1" si="4"/>
        <v>364</v>
      </c>
      <c r="J15" s="252">
        <f t="shared" ca="1" si="8"/>
        <v>-143</v>
      </c>
      <c r="K15" s="251">
        <f t="shared" ca="1" si="5"/>
        <v>865</v>
      </c>
      <c r="L15" s="253">
        <f t="shared" ca="1" si="6"/>
        <v>68</v>
      </c>
      <c r="M15" s="175">
        <f ca="1">TeamSort!M11</f>
        <v>5</v>
      </c>
      <c r="N15" s="173">
        <f t="shared" ca="1" si="9"/>
        <v>4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17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Jason Askew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99</v>
      </c>
      <c r="E5" s="77">
        <f t="shared" ref="E5:E68" ca="1" si="3">IF(AND(J2=FALSE,H5=0),"",ROUND(VLOOKUP($I5,PlayerID,18,FALSE),0))</f>
        <v>51</v>
      </c>
      <c r="F5" s="77">
        <f t="shared" ref="F5:F68" ca="1" si="4">IF(AND(J2=FALSE,H5=0),"",ROUND(VLOOKUP($I5,PlayerID,19,FALSE),0))</f>
        <v>15</v>
      </c>
      <c r="G5" s="78">
        <f t="shared" ref="G5:G68" ca="1" si="5">IF(AND(J2=FALSE,H5=0),"",H5)</f>
        <v>246</v>
      </c>
      <c r="H5" s="78">
        <f t="shared" ref="H5:H68" ca="1" si="6">IF(ISNA(I5),0,VLOOKUP($I5,PlayerID,20,FALSE))</f>
        <v>246</v>
      </c>
      <c r="I5" s="78">
        <f ca="1">AllPlayers!X2</f>
        <v>179</v>
      </c>
      <c r="K5" s="75" t="str">
        <f t="shared" ref="K5:K68" ca="1" si="7">IF(ISNA(N5),"",VLOOKUP(N5,PlayerID,2,FALSE))</f>
        <v>Jason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27</v>
      </c>
      <c r="N5" s="76">
        <f ca="1">AllPlayers!AC2</f>
        <v>179</v>
      </c>
    </row>
    <row r="6" spans="1:14" x14ac:dyDescent="0.2">
      <c r="A6" s="156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95</v>
      </c>
      <c r="E6" s="77">
        <f t="shared" ca="1" si="3"/>
        <v>47</v>
      </c>
      <c r="F6" s="77">
        <f t="shared" ca="1" si="4"/>
        <v>10</v>
      </c>
      <c r="G6" s="78">
        <f t="shared" ca="1" si="5"/>
        <v>219</v>
      </c>
      <c r="H6" s="78">
        <f t="shared" ca="1" si="6"/>
        <v>219</v>
      </c>
      <c r="I6" s="78">
        <f ca="1">AllPlayers!X3</f>
        <v>178</v>
      </c>
      <c r="K6" s="75" t="str">
        <f t="shared" ca="1" si="7"/>
        <v>Steve Lovett</v>
      </c>
      <c r="L6" s="84" t="str">
        <f t="shared" ca="1" si="8"/>
        <v>(WPBL)</v>
      </c>
      <c r="M6" s="86">
        <f t="shared" ca="1" si="9"/>
        <v>25</v>
      </c>
      <c r="N6" s="76">
        <f ca="1">AllPlayers!AC3</f>
        <v>226</v>
      </c>
    </row>
    <row r="7" spans="1:14" x14ac:dyDescent="0.2">
      <c r="A7" s="156">
        <f>A6+1</f>
        <v>3</v>
      </c>
      <c r="B7" s="75" t="str">
        <f t="shared" ca="1" si="0"/>
        <v>Ben Burton</v>
      </c>
      <c r="C7" s="84" t="str">
        <f t="shared" ca="1" si="1"/>
        <v>(Bishopsford)</v>
      </c>
      <c r="D7" s="85">
        <f t="shared" ca="1" si="2"/>
        <v>104</v>
      </c>
      <c r="E7" s="77">
        <f t="shared" ca="1" si="3"/>
        <v>45</v>
      </c>
      <c r="F7" s="77">
        <f t="shared" ca="1" si="4"/>
        <v>7</v>
      </c>
      <c r="G7" s="78">
        <f t="shared" ca="1" si="5"/>
        <v>215</v>
      </c>
      <c r="H7" s="78">
        <f t="shared" ca="1" si="6"/>
        <v>215</v>
      </c>
      <c r="I7" s="78">
        <f ca="1">AllPlayers!X4</f>
        <v>26</v>
      </c>
      <c r="K7" s="75" t="str">
        <f t="shared" ca="1" si="7"/>
        <v>John Power</v>
      </c>
      <c r="L7" s="84" t="str">
        <f t="shared" ca="1" si="8"/>
        <v>(Arnie's Army)</v>
      </c>
      <c r="M7" s="86">
        <f t="shared" ca="1" si="9"/>
        <v>22</v>
      </c>
      <c r="N7" s="76">
        <f ca="1">AllPlayers!AC4</f>
        <v>6</v>
      </c>
    </row>
    <row r="8" spans="1:14" x14ac:dyDescent="0.2">
      <c r="A8" s="156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90</v>
      </c>
      <c r="E8" s="77">
        <f t="shared" ca="1" si="3"/>
        <v>40</v>
      </c>
      <c r="F8" s="77">
        <f t="shared" ca="1" si="4"/>
        <v>13</v>
      </c>
      <c r="G8" s="78">
        <f t="shared" ca="1" si="5"/>
        <v>209</v>
      </c>
      <c r="H8" s="78">
        <f t="shared" ca="1" si="6"/>
        <v>209</v>
      </c>
      <c r="I8" s="78">
        <f ca="1">AllPlayers!X5</f>
        <v>226</v>
      </c>
      <c r="K8" s="75" t="str">
        <f t="shared" ca="1" si="7"/>
        <v>Phil Milburn</v>
      </c>
      <c r="L8" s="84" t="str">
        <f t="shared" ca="1" si="8"/>
        <v>(WWMC)</v>
      </c>
      <c r="M8" s="86">
        <f t="shared" ca="1" si="9"/>
        <v>21</v>
      </c>
      <c r="N8" s="76">
        <f ca="1">AllPlayers!AC5</f>
        <v>178</v>
      </c>
    </row>
    <row r="9" spans="1:14" x14ac:dyDescent="0.2">
      <c r="A9" s="156">
        <f t="shared" si="10"/>
        <v>5</v>
      </c>
      <c r="B9" s="75" t="str">
        <f t="shared" ca="1" si="0"/>
        <v>Steve Ferguson</v>
      </c>
      <c r="C9" s="84" t="str">
        <f t="shared" ca="1" si="1"/>
        <v>(WPBL)</v>
      </c>
      <c r="D9" s="85">
        <f t="shared" ca="1" si="2"/>
        <v>91</v>
      </c>
      <c r="E9" s="77">
        <f t="shared" ca="1" si="3"/>
        <v>34</v>
      </c>
      <c r="F9" s="77">
        <f t="shared" ca="1" si="4"/>
        <v>15</v>
      </c>
      <c r="G9" s="78">
        <f t="shared" ca="1" si="5"/>
        <v>204</v>
      </c>
      <c r="H9" s="78">
        <f t="shared" ca="1" si="6"/>
        <v>204</v>
      </c>
      <c r="I9" s="78">
        <f ca="1">AllPlayers!X6</f>
        <v>235</v>
      </c>
      <c r="K9" s="75" t="str">
        <f t="shared" ca="1" si="7"/>
        <v>Steve Ferguson</v>
      </c>
      <c r="L9" s="84" t="str">
        <f t="shared" ca="1" si="8"/>
        <v>(WPBL)</v>
      </c>
      <c r="M9" s="86">
        <f t="shared" ca="1" si="9"/>
        <v>21</v>
      </c>
      <c r="N9" s="76">
        <f ca="1">AllPlayers!AC6</f>
        <v>235</v>
      </c>
    </row>
    <row r="10" spans="1:14" x14ac:dyDescent="0.2">
      <c r="A10" s="156">
        <f t="shared" si="10"/>
        <v>6</v>
      </c>
      <c r="B10" s="75" t="str">
        <f t="shared" ca="1" si="0"/>
        <v>Lukasz Sawicki</v>
      </c>
      <c r="C10" s="84" t="str">
        <f t="shared" ca="1" si="1"/>
        <v>(Arnie's Army)</v>
      </c>
      <c r="D10" s="85">
        <f t="shared" ca="1" si="2"/>
        <v>79</v>
      </c>
      <c r="E10" s="77">
        <f t="shared" ca="1" si="3"/>
        <v>48</v>
      </c>
      <c r="F10" s="77">
        <f t="shared" ca="1" si="4"/>
        <v>8</v>
      </c>
      <c r="G10" s="78">
        <f t="shared" ca="1" si="5"/>
        <v>199</v>
      </c>
      <c r="H10" s="78">
        <f t="shared" ca="1" si="6"/>
        <v>199</v>
      </c>
      <c r="I10" s="78">
        <f ca="1">AllPlayers!X7</f>
        <v>12</v>
      </c>
      <c r="K10" s="75" t="str">
        <f t="shared" ca="1" si="7"/>
        <v>Ben Burton</v>
      </c>
      <c r="L10" s="84" t="str">
        <f t="shared" ca="1" si="8"/>
        <v>(Bishopsford)</v>
      </c>
      <c r="M10" s="86">
        <f t="shared" ca="1" si="9"/>
        <v>20</v>
      </c>
      <c r="N10" s="76">
        <f ca="1">AllPlayers!AC7</f>
        <v>26</v>
      </c>
    </row>
    <row r="11" spans="1:14" x14ac:dyDescent="0.2">
      <c r="A11" s="156">
        <f t="shared" si="10"/>
        <v>7</v>
      </c>
      <c r="B11" s="75" t="str">
        <f t="shared" ca="1" si="0"/>
        <v>Aaron Turner</v>
      </c>
      <c r="C11" s="84" t="str">
        <f t="shared" ca="1" si="1"/>
        <v>(WWMC)</v>
      </c>
      <c r="D11" s="85">
        <f t="shared" ca="1" si="2"/>
        <v>75</v>
      </c>
      <c r="E11" s="77">
        <f t="shared" ca="1" si="3"/>
        <v>45</v>
      </c>
      <c r="F11" s="77">
        <f t="shared" ca="1" si="4"/>
        <v>11</v>
      </c>
      <c r="G11" s="78">
        <f t="shared" ca="1" si="5"/>
        <v>198</v>
      </c>
      <c r="H11" s="78">
        <f t="shared" ca="1" si="6"/>
        <v>198</v>
      </c>
      <c r="I11" s="78">
        <f ca="1">AllPlayers!X8</f>
        <v>176</v>
      </c>
      <c r="K11" s="75" t="str">
        <f t="shared" ca="1" si="7"/>
        <v>Gary Eastwood</v>
      </c>
      <c r="L11" s="84" t="str">
        <f t="shared" ca="1" si="8"/>
        <v>(Sunbury)</v>
      </c>
      <c r="M11" s="86">
        <f t="shared" ca="1" si="9"/>
        <v>20</v>
      </c>
      <c r="N11" s="76">
        <f ca="1">AllPlayers!AC8</f>
        <v>126</v>
      </c>
    </row>
    <row r="12" spans="1:14" x14ac:dyDescent="0.2">
      <c r="A12" s="156">
        <f t="shared" si="10"/>
        <v>8</v>
      </c>
      <c r="B12" s="75" t="str">
        <f t="shared" ca="1" si="0"/>
        <v>Andrew Foster</v>
      </c>
      <c r="C12" s="84" t="str">
        <f t="shared" ca="1" si="1"/>
        <v>(WWMC)</v>
      </c>
      <c r="D12" s="85">
        <f t="shared" ca="1" si="2"/>
        <v>99</v>
      </c>
      <c r="E12" s="77">
        <f t="shared" ca="1" si="3"/>
        <v>35</v>
      </c>
      <c r="F12" s="77">
        <f t="shared" ca="1" si="4"/>
        <v>7</v>
      </c>
      <c r="G12" s="78">
        <f t="shared" ca="1" si="5"/>
        <v>190</v>
      </c>
      <c r="H12" s="78">
        <f t="shared" ca="1" si="6"/>
        <v>190</v>
      </c>
      <c r="I12" s="78">
        <f ca="1">AllPlayers!X9</f>
        <v>177</v>
      </c>
      <c r="K12" s="75" t="str">
        <f t="shared" ca="1" si="7"/>
        <v>Andrew Foster</v>
      </c>
      <c r="L12" s="84" t="str">
        <f t="shared" ca="1" si="8"/>
        <v>(WWMC)</v>
      </c>
      <c r="M12" s="86">
        <f t="shared" ca="1" si="9"/>
        <v>19</v>
      </c>
      <c r="N12" s="76">
        <f ca="1">AllPlayers!AC9</f>
        <v>177</v>
      </c>
    </row>
    <row r="13" spans="1:14" x14ac:dyDescent="0.2">
      <c r="A13" s="156">
        <f t="shared" si="10"/>
        <v>9</v>
      </c>
      <c r="B13" s="75" t="str">
        <f t="shared" ca="1" si="0"/>
        <v xml:space="preserve">Nick Ellis </v>
      </c>
      <c r="C13" s="84" t="str">
        <f t="shared" ca="1" si="1"/>
        <v>(Arnie's Army)</v>
      </c>
      <c r="D13" s="85">
        <f t="shared" ca="1" si="2"/>
        <v>87</v>
      </c>
      <c r="E13" s="77">
        <f t="shared" ca="1" si="3"/>
        <v>32</v>
      </c>
      <c r="F13" s="77">
        <f t="shared" ca="1" si="4"/>
        <v>12</v>
      </c>
      <c r="G13" s="78">
        <f t="shared" ca="1" si="5"/>
        <v>187</v>
      </c>
      <c r="H13" s="78">
        <f t="shared" ca="1" si="6"/>
        <v>187</v>
      </c>
      <c r="I13" s="78">
        <f ca="1">AllPlayers!X10</f>
        <v>5</v>
      </c>
      <c r="K13" s="75" t="str">
        <f t="shared" ca="1" si="7"/>
        <v>Aaron Turner</v>
      </c>
      <c r="L13" s="84" t="str">
        <f t="shared" ca="1" si="8"/>
        <v>(WWMC)</v>
      </c>
      <c r="M13" s="86">
        <f t="shared" ca="1" si="9"/>
        <v>18</v>
      </c>
      <c r="N13" s="76">
        <f ca="1">AllPlayers!AC10</f>
        <v>176</v>
      </c>
    </row>
    <row r="14" spans="1:14" x14ac:dyDescent="0.2">
      <c r="A14" s="156">
        <f t="shared" si="10"/>
        <v>10</v>
      </c>
      <c r="B14" s="75" t="str">
        <f t="shared" ca="1" si="0"/>
        <v>Dave Askew</v>
      </c>
      <c r="C14" s="84" t="str">
        <f t="shared" ca="1" si="1"/>
        <v>(WWMC)</v>
      </c>
      <c r="D14" s="85">
        <f t="shared" ca="1" si="2"/>
        <v>87</v>
      </c>
      <c r="E14" s="77">
        <f t="shared" ca="1" si="3"/>
        <v>38</v>
      </c>
      <c r="F14" s="77">
        <f t="shared" ca="1" si="4"/>
        <v>8</v>
      </c>
      <c r="G14" s="78">
        <f t="shared" ca="1" si="5"/>
        <v>187</v>
      </c>
      <c r="H14" s="78">
        <f t="shared" ca="1" si="6"/>
        <v>187</v>
      </c>
      <c r="I14" s="78">
        <f ca="1">AllPlayers!X11</f>
        <v>184</v>
      </c>
      <c r="K14" s="75" t="str">
        <f t="shared" ca="1" si="7"/>
        <v>Dave Askew</v>
      </c>
      <c r="L14" s="84" t="str">
        <f t="shared" ca="1" si="8"/>
        <v>(WWMC)</v>
      </c>
      <c r="M14" s="86">
        <f t="shared" ca="1" si="9"/>
        <v>18</v>
      </c>
      <c r="N14" s="76">
        <f ca="1">AllPlayers!AC11</f>
        <v>184</v>
      </c>
    </row>
    <row r="15" spans="1:14" x14ac:dyDescent="0.2">
      <c r="A15" s="156">
        <f t="shared" si="10"/>
        <v>11</v>
      </c>
      <c r="B15" s="75" t="str">
        <f t="shared" ca="1" si="0"/>
        <v>Nigel Prior</v>
      </c>
      <c r="C15" s="84" t="str">
        <f t="shared" ca="1" si="1"/>
        <v>(West Byfleet)</v>
      </c>
      <c r="D15" s="85">
        <f t="shared" ca="1" si="2"/>
        <v>94</v>
      </c>
      <c r="E15" s="77">
        <f t="shared" ca="1" si="3"/>
        <v>31</v>
      </c>
      <c r="F15" s="77">
        <f t="shared" ca="1" si="4"/>
        <v>10</v>
      </c>
      <c r="G15" s="78">
        <f t="shared" ca="1" si="5"/>
        <v>186</v>
      </c>
      <c r="H15" s="78">
        <f t="shared" ca="1" si="6"/>
        <v>186</v>
      </c>
      <c r="I15" s="78">
        <f ca="1">AllPlayers!X12</f>
        <v>208</v>
      </c>
      <c r="K15" s="75" t="str">
        <f t="shared" ca="1" si="7"/>
        <v>Kurtis Atkins</v>
      </c>
      <c r="L15" s="84" t="str">
        <f t="shared" ca="1" si="8"/>
        <v>(WPBL)</v>
      </c>
      <c r="M15" s="86">
        <f t="shared" ca="1" si="9"/>
        <v>18</v>
      </c>
      <c r="N15" s="76">
        <f ca="1">AllPlayers!AC12</f>
        <v>231</v>
      </c>
    </row>
    <row r="16" spans="1:14" x14ac:dyDescent="0.2">
      <c r="A16" s="156">
        <f t="shared" si="10"/>
        <v>12</v>
      </c>
      <c r="B16" s="75" t="str">
        <f t="shared" ca="1" si="0"/>
        <v>Phil Wathen</v>
      </c>
      <c r="C16" s="84" t="str">
        <f t="shared" ca="1" si="1"/>
        <v>(Sunbury)</v>
      </c>
      <c r="D16" s="85">
        <f t="shared" ca="1" si="2"/>
        <v>77</v>
      </c>
      <c r="E16" s="77">
        <f t="shared" ca="1" si="3"/>
        <v>41</v>
      </c>
      <c r="F16" s="77">
        <f t="shared" ca="1" si="4"/>
        <v>9</v>
      </c>
      <c r="G16" s="78">
        <f t="shared" ca="1" si="5"/>
        <v>186</v>
      </c>
      <c r="H16" s="78">
        <f t="shared" ca="1" si="6"/>
        <v>186</v>
      </c>
      <c r="I16" s="78">
        <f ca="1">AllPlayers!X13</f>
        <v>128</v>
      </c>
      <c r="K16" s="75" t="str">
        <f t="shared" ca="1" si="7"/>
        <v>Lukasz Sawicki</v>
      </c>
      <c r="L16" s="84" t="str">
        <f t="shared" ca="1" si="8"/>
        <v>(Arnie's Army)</v>
      </c>
      <c r="M16" s="86">
        <f t="shared" ca="1" si="9"/>
        <v>18</v>
      </c>
      <c r="N16" s="76">
        <f ca="1">AllPlayers!AC13</f>
        <v>12</v>
      </c>
    </row>
    <row r="17" spans="1:14" x14ac:dyDescent="0.2">
      <c r="A17" s="156">
        <f t="shared" si="10"/>
        <v>13</v>
      </c>
      <c r="B17" s="75" t="str">
        <f t="shared" ca="1" si="0"/>
        <v>Alan Casey</v>
      </c>
      <c r="C17" s="84" t="str">
        <f t="shared" ca="1" si="1"/>
        <v>(Sunbury)</v>
      </c>
      <c r="D17" s="85">
        <f t="shared" ca="1" si="2"/>
        <v>66</v>
      </c>
      <c r="E17" s="77">
        <f t="shared" ca="1" si="3"/>
        <v>52</v>
      </c>
      <c r="F17" s="77">
        <f t="shared" ca="1" si="4"/>
        <v>4</v>
      </c>
      <c r="G17" s="78">
        <f t="shared" ca="1" si="5"/>
        <v>182</v>
      </c>
      <c r="H17" s="78">
        <f t="shared" ca="1" si="6"/>
        <v>182</v>
      </c>
      <c r="I17" s="78">
        <f ca="1">AllPlayers!X14</f>
        <v>132</v>
      </c>
      <c r="K17" s="75" t="str">
        <f t="shared" ca="1" si="7"/>
        <v>Matt Carter</v>
      </c>
      <c r="L17" s="84" t="str">
        <f t="shared" ca="1" si="8"/>
        <v>(Arnie's Army)</v>
      </c>
      <c r="M17" s="86">
        <f t="shared" ca="1" si="9"/>
        <v>18</v>
      </c>
      <c r="N17" s="76">
        <f ca="1">AllPlayers!AC14</f>
        <v>7</v>
      </c>
    </row>
    <row r="18" spans="1:14" x14ac:dyDescent="0.2">
      <c r="A18" s="156">
        <f t="shared" si="10"/>
        <v>14</v>
      </c>
      <c r="B18" s="75" t="str">
        <f t="shared" ca="1" si="0"/>
        <v>John Power</v>
      </c>
      <c r="C18" s="84" t="str">
        <f t="shared" ca="1" si="1"/>
        <v>(Arnie's Army)</v>
      </c>
      <c r="D18" s="85">
        <f t="shared" ca="1" si="2"/>
        <v>84</v>
      </c>
      <c r="E18" s="77">
        <f t="shared" ca="1" si="3"/>
        <v>31</v>
      </c>
      <c r="F18" s="77">
        <f t="shared" ca="1" si="4"/>
        <v>10</v>
      </c>
      <c r="G18" s="78">
        <f t="shared" ca="1" si="5"/>
        <v>176</v>
      </c>
      <c r="H18" s="78">
        <f t="shared" ca="1" si="6"/>
        <v>176</v>
      </c>
      <c r="I18" s="78">
        <f ca="1">AllPlayers!X15</f>
        <v>6</v>
      </c>
      <c r="K18" s="75" t="str">
        <f t="shared" ca="1" si="7"/>
        <v>Alan Casey</v>
      </c>
      <c r="L18" s="84" t="str">
        <f t="shared" ca="1" si="8"/>
        <v>(Sunbury)</v>
      </c>
      <c r="M18" s="86">
        <f t="shared" ca="1" si="9"/>
        <v>17</v>
      </c>
      <c r="N18" s="76">
        <f ca="1">AllPlayers!AC15</f>
        <v>132</v>
      </c>
    </row>
    <row r="19" spans="1:14" x14ac:dyDescent="0.2">
      <c r="A19" s="156">
        <f t="shared" si="10"/>
        <v>15</v>
      </c>
      <c r="B19" s="75" t="str">
        <f t="shared" ca="1" si="0"/>
        <v>Gary Eastwood</v>
      </c>
      <c r="C19" s="84" t="str">
        <f t="shared" ca="1" si="1"/>
        <v>(Sunbury)</v>
      </c>
      <c r="D19" s="85">
        <f t="shared" ca="1" si="2"/>
        <v>79</v>
      </c>
      <c r="E19" s="77">
        <f t="shared" ca="1" si="3"/>
        <v>41</v>
      </c>
      <c r="F19" s="77">
        <f t="shared" ca="1" si="4"/>
        <v>5</v>
      </c>
      <c r="G19" s="78">
        <f t="shared" ca="1" si="5"/>
        <v>176</v>
      </c>
      <c r="H19" s="78">
        <f t="shared" ca="1" si="6"/>
        <v>176</v>
      </c>
      <c r="I19" s="78">
        <f ca="1">AllPlayers!X16</f>
        <v>126</v>
      </c>
      <c r="K19" s="75" t="str">
        <f t="shared" ca="1" si="7"/>
        <v>Damon Ede</v>
      </c>
      <c r="L19" s="84" t="str">
        <f t="shared" ca="1" si="8"/>
        <v>(Epsom)</v>
      </c>
      <c r="M19" s="86">
        <f t="shared" ca="1" si="9"/>
        <v>17</v>
      </c>
      <c r="N19" s="76">
        <f ca="1">AllPlayers!AC16</f>
        <v>57</v>
      </c>
    </row>
    <row r="20" spans="1:14" x14ac:dyDescent="0.2">
      <c r="A20" s="156">
        <f t="shared" si="10"/>
        <v>16</v>
      </c>
      <c r="B20" s="75" t="str">
        <f t="shared" ca="1" si="0"/>
        <v>Matt Carter</v>
      </c>
      <c r="C20" s="84" t="str">
        <f t="shared" ca="1" si="1"/>
        <v>(Arnie's Army)</v>
      </c>
      <c r="D20" s="85">
        <f t="shared" ca="1" si="2"/>
        <v>82</v>
      </c>
      <c r="E20" s="77">
        <f t="shared" ca="1" si="3"/>
        <v>39</v>
      </c>
      <c r="F20" s="77">
        <f t="shared" ca="1" si="4"/>
        <v>5</v>
      </c>
      <c r="G20" s="78">
        <f t="shared" ca="1" si="5"/>
        <v>175</v>
      </c>
      <c r="H20" s="78">
        <f t="shared" ca="1" si="6"/>
        <v>175</v>
      </c>
      <c r="I20" s="78">
        <f ca="1">AllPlayers!X17</f>
        <v>7</v>
      </c>
      <c r="K20" s="75" t="str">
        <f t="shared" ca="1" si="7"/>
        <v>Phil Wathen</v>
      </c>
      <c r="L20" s="84" t="str">
        <f t="shared" ca="1" si="8"/>
        <v>(Sunbury)</v>
      </c>
      <c r="M20" s="86">
        <f t="shared" ca="1" si="9"/>
        <v>17</v>
      </c>
      <c r="N20" s="76">
        <f ca="1">AllPlayers!AC17</f>
        <v>128</v>
      </c>
    </row>
    <row r="21" spans="1:14" x14ac:dyDescent="0.2">
      <c r="A21" s="156">
        <f t="shared" si="10"/>
        <v>17</v>
      </c>
      <c r="B21" s="75" t="str">
        <f t="shared" ca="1" si="0"/>
        <v>Andy Bridgman</v>
      </c>
      <c r="C21" s="84" t="str">
        <f t="shared" ca="1" si="1"/>
        <v>(Epsom)</v>
      </c>
      <c r="D21" s="85">
        <f t="shared" ca="1" si="2"/>
        <v>76</v>
      </c>
      <c r="E21" s="77">
        <f t="shared" ca="1" si="3"/>
        <v>37</v>
      </c>
      <c r="F21" s="77">
        <f t="shared" ca="1" si="4"/>
        <v>8</v>
      </c>
      <c r="G21" s="78">
        <f t="shared" ca="1" si="5"/>
        <v>174</v>
      </c>
      <c r="H21" s="78">
        <f t="shared" ca="1" si="6"/>
        <v>174</v>
      </c>
      <c r="I21" s="78">
        <f ca="1">AllPlayers!X18</f>
        <v>58</v>
      </c>
      <c r="K21" s="75" t="str">
        <f t="shared" ca="1" si="7"/>
        <v>Rees Hall</v>
      </c>
      <c r="L21" s="84" t="str">
        <f t="shared" ca="1" si="8"/>
        <v>(Sunbury)</v>
      </c>
      <c r="M21" s="86">
        <f t="shared" ca="1" si="9"/>
        <v>17</v>
      </c>
      <c r="N21" s="76">
        <f ca="1">AllPlayers!AC18</f>
        <v>127</v>
      </c>
    </row>
    <row r="22" spans="1:14" x14ac:dyDescent="0.2">
      <c r="A22" s="156">
        <f t="shared" si="10"/>
        <v>18</v>
      </c>
      <c r="B22" s="75" t="str">
        <f t="shared" ca="1" si="0"/>
        <v>Nev Wright</v>
      </c>
      <c r="C22" s="84" t="str">
        <f t="shared" ca="1" si="1"/>
        <v>(Farmers)</v>
      </c>
      <c r="D22" s="85">
        <f t="shared" ca="1" si="2"/>
        <v>101</v>
      </c>
      <c r="E22" s="77">
        <f t="shared" ca="1" si="3"/>
        <v>26</v>
      </c>
      <c r="F22" s="77">
        <f t="shared" ca="1" si="4"/>
        <v>6</v>
      </c>
      <c r="G22" s="78">
        <f t="shared" ca="1" si="5"/>
        <v>171</v>
      </c>
      <c r="H22" s="78">
        <f t="shared" ca="1" si="6"/>
        <v>171</v>
      </c>
      <c r="I22" s="78">
        <f ca="1">AllPlayers!X19</f>
        <v>151</v>
      </c>
      <c r="K22" s="75" t="str">
        <f t="shared" ca="1" si="7"/>
        <v>Ben West</v>
      </c>
      <c r="L22" s="84" t="str">
        <f t="shared" ca="1" si="8"/>
        <v>(St Peter's)</v>
      </c>
      <c r="M22" s="86">
        <f t="shared" ca="1" si="9"/>
        <v>16</v>
      </c>
      <c r="N22" s="76">
        <f ca="1">AllPlayers!AC19</f>
        <v>104</v>
      </c>
    </row>
    <row r="23" spans="1:14" x14ac:dyDescent="0.2">
      <c r="A23" s="156">
        <f t="shared" si="10"/>
        <v>19</v>
      </c>
      <c r="B23" s="75" t="str">
        <f t="shared" ca="1" si="0"/>
        <v>Rees Hall</v>
      </c>
      <c r="C23" s="84" t="str">
        <f t="shared" ca="1" si="1"/>
        <v>(Sunbury)</v>
      </c>
      <c r="D23" s="85">
        <f t="shared" ca="1" si="2"/>
        <v>65</v>
      </c>
      <c r="E23" s="77">
        <f t="shared" ca="1" si="3"/>
        <v>32</v>
      </c>
      <c r="F23" s="77">
        <f t="shared" ca="1" si="4"/>
        <v>12</v>
      </c>
      <c r="G23" s="78">
        <f t="shared" ca="1" si="5"/>
        <v>165</v>
      </c>
      <c r="H23" s="78">
        <f t="shared" ca="1" si="6"/>
        <v>165</v>
      </c>
      <c r="I23" s="78">
        <f ca="1">AllPlayers!X20</f>
        <v>127</v>
      </c>
      <c r="K23" s="75" t="str">
        <f t="shared" ca="1" si="7"/>
        <v>Nigel Prior</v>
      </c>
      <c r="L23" s="84" t="str">
        <f t="shared" ca="1" si="8"/>
        <v>(West Byfleet)</v>
      </c>
      <c r="M23" s="86">
        <f t="shared" ca="1" si="9"/>
        <v>16</v>
      </c>
      <c r="N23" s="76">
        <f ca="1">AllPlayers!AC20</f>
        <v>208</v>
      </c>
    </row>
    <row r="24" spans="1:14" x14ac:dyDescent="0.2">
      <c r="A24" s="156">
        <f t="shared" si="10"/>
        <v>20</v>
      </c>
      <c r="B24" s="75" t="str">
        <f t="shared" ca="1" si="0"/>
        <v>Ben West</v>
      </c>
      <c r="C24" s="84" t="str">
        <f t="shared" ca="1" si="1"/>
        <v>(St Peter's)</v>
      </c>
      <c r="D24" s="85">
        <f t="shared" ca="1" si="2"/>
        <v>75</v>
      </c>
      <c r="E24" s="77">
        <f t="shared" ca="1" si="3"/>
        <v>31</v>
      </c>
      <c r="F24" s="77">
        <f t="shared" ca="1" si="4"/>
        <v>9</v>
      </c>
      <c r="G24" s="78">
        <f t="shared" ca="1" si="5"/>
        <v>164</v>
      </c>
      <c r="H24" s="78">
        <f t="shared" ca="1" si="6"/>
        <v>164</v>
      </c>
      <c r="I24" s="78">
        <f ca="1">AllPlayers!X21</f>
        <v>104</v>
      </c>
      <c r="K24" s="75" t="str">
        <f t="shared" ca="1" si="7"/>
        <v>Gary Creamer</v>
      </c>
      <c r="L24" s="84" t="str">
        <f t="shared" ca="1" si="8"/>
        <v>(Forestdale)</v>
      </c>
      <c r="M24" s="86">
        <f t="shared" ca="1" si="9"/>
        <v>15</v>
      </c>
      <c r="N24" s="76">
        <f ca="1">AllPlayers!AC21</f>
        <v>78</v>
      </c>
    </row>
    <row r="25" spans="1:14" x14ac:dyDescent="0.2">
      <c r="A25" s="156">
        <f t="shared" si="10"/>
        <v>21</v>
      </c>
      <c r="B25" s="75" t="str">
        <f t="shared" ca="1" si="0"/>
        <v>John Jenkinson</v>
      </c>
      <c r="C25" s="84" t="str">
        <f t="shared" ca="1" si="1"/>
        <v>(Sunbury)</v>
      </c>
      <c r="D25" s="85">
        <f t="shared" ca="1" si="2"/>
        <v>71</v>
      </c>
      <c r="E25" s="77">
        <f t="shared" ca="1" si="3"/>
        <v>35</v>
      </c>
      <c r="F25" s="77">
        <f t="shared" ca="1" si="4"/>
        <v>7</v>
      </c>
      <c r="G25" s="78">
        <f t="shared" ca="1" si="5"/>
        <v>162</v>
      </c>
      <c r="H25" s="78">
        <f t="shared" ca="1" si="6"/>
        <v>162</v>
      </c>
      <c r="I25" s="78">
        <f ca="1">AllPlayers!X22</f>
        <v>135</v>
      </c>
      <c r="K25" s="75" t="str">
        <f t="shared" ca="1" si="7"/>
        <v xml:space="preserve">Nick Ellis </v>
      </c>
      <c r="L25" s="84" t="str">
        <f t="shared" ca="1" si="8"/>
        <v>(Arnie's Army)</v>
      </c>
      <c r="M25" s="86">
        <f t="shared" ca="1" si="9"/>
        <v>15</v>
      </c>
      <c r="N25" s="76">
        <f ca="1">AllPlayers!AC22</f>
        <v>5</v>
      </c>
    </row>
    <row r="26" spans="1:14" x14ac:dyDescent="0.2">
      <c r="A26" s="156">
        <f t="shared" si="10"/>
        <v>22</v>
      </c>
      <c r="B26" s="75" t="str">
        <f t="shared" ca="1" si="0"/>
        <v>Kurtis Atkins</v>
      </c>
      <c r="C26" s="84" t="str">
        <f t="shared" ca="1" si="1"/>
        <v>(WPBL)</v>
      </c>
      <c r="D26" s="85">
        <f t="shared" ca="1" si="2"/>
        <v>69</v>
      </c>
      <c r="E26" s="77">
        <f t="shared" ca="1" si="3"/>
        <v>32</v>
      </c>
      <c r="F26" s="77">
        <f t="shared" ca="1" si="4"/>
        <v>9</v>
      </c>
      <c r="G26" s="78">
        <f t="shared" ca="1" si="5"/>
        <v>160</v>
      </c>
      <c r="H26" s="78">
        <f t="shared" ca="1" si="6"/>
        <v>160</v>
      </c>
      <c r="I26" s="78">
        <f ca="1">AllPlayers!X23</f>
        <v>231</v>
      </c>
      <c r="K26" s="75" t="str">
        <f t="shared" ca="1" si="7"/>
        <v>Rob Arthur</v>
      </c>
      <c r="L26" s="84" t="str">
        <f t="shared" ca="1" si="8"/>
        <v>(Sunbury)</v>
      </c>
      <c r="M26" s="86">
        <f t="shared" ca="1" si="9"/>
        <v>15</v>
      </c>
      <c r="N26" s="76">
        <f ca="1">AllPlayers!AC23</f>
        <v>131</v>
      </c>
    </row>
    <row r="27" spans="1:14" x14ac:dyDescent="0.2">
      <c r="A27" s="156">
        <f t="shared" si="10"/>
        <v>23</v>
      </c>
      <c r="B27" s="75" t="str">
        <f t="shared" ca="1" si="0"/>
        <v>Tony Hammond</v>
      </c>
      <c r="C27" s="84" t="str">
        <f t="shared" ca="1" si="1"/>
        <v>(Arnie's Army)</v>
      </c>
      <c r="D27" s="85">
        <f t="shared" ca="1" si="2"/>
        <v>68</v>
      </c>
      <c r="E27" s="77">
        <f t="shared" ca="1" si="3"/>
        <v>31</v>
      </c>
      <c r="F27" s="77">
        <f t="shared" ca="1" si="4"/>
        <v>9</v>
      </c>
      <c r="G27" s="78">
        <f t="shared" ca="1" si="5"/>
        <v>157</v>
      </c>
      <c r="H27" s="78">
        <f t="shared" ca="1" si="6"/>
        <v>157</v>
      </c>
      <c r="I27" s="78">
        <f ca="1">AllPlayers!X24</f>
        <v>8</v>
      </c>
      <c r="K27" s="75" t="str">
        <f t="shared" ca="1" si="7"/>
        <v>Tom Pavitt</v>
      </c>
      <c r="L27" s="84" t="str">
        <f t="shared" ca="1" si="8"/>
        <v>(West Byfleet)</v>
      </c>
      <c r="M27" s="86">
        <f t="shared" ca="1" si="9"/>
        <v>15</v>
      </c>
      <c r="N27" s="76">
        <f ca="1">AllPlayers!AC24</f>
        <v>212</v>
      </c>
    </row>
    <row r="28" spans="1:14" x14ac:dyDescent="0.2">
      <c r="A28" s="156">
        <f t="shared" si="10"/>
        <v>24</v>
      </c>
      <c r="B28" s="75" t="str">
        <f t="shared" ca="1" si="0"/>
        <v>Darren Bryant</v>
      </c>
      <c r="C28" s="84" t="str">
        <f t="shared" ca="1" si="1"/>
        <v>(Farmers)</v>
      </c>
      <c r="D28" s="85">
        <f t="shared" ca="1" si="2"/>
        <v>77</v>
      </c>
      <c r="E28" s="77">
        <f t="shared" ca="1" si="3"/>
        <v>29</v>
      </c>
      <c r="F28" s="77">
        <f t="shared" ca="1" si="4"/>
        <v>7</v>
      </c>
      <c r="G28" s="78">
        <f t="shared" ca="1" si="5"/>
        <v>156</v>
      </c>
      <c r="H28" s="78">
        <f t="shared" ca="1" si="6"/>
        <v>156</v>
      </c>
      <c r="I28" s="78">
        <f ca="1">AllPlayers!X25</f>
        <v>152</v>
      </c>
      <c r="K28" s="75" t="str">
        <f t="shared" ca="1" si="7"/>
        <v>Doug Harwood</v>
      </c>
      <c r="L28" s="84" t="str">
        <f t="shared" ca="1" si="8"/>
        <v>(WWMC)</v>
      </c>
      <c r="M28" s="86">
        <f t="shared" ca="1" si="9"/>
        <v>14</v>
      </c>
      <c r="N28" s="76">
        <f ca="1">AllPlayers!AC25</f>
        <v>180</v>
      </c>
    </row>
    <row r="29" spans="1:14" x14ac:dyDescent="0.2">
      <c r="A29" s="156">
        <f t="shared" si="10"/>
        <v>25</v>
      </c>
      <c r="B29" s="75" t="str">
        <f t="shared" ca="1" si="0"/>
        <v>Damon Ede</v>
      </c>
      <c r="C29" s="84" t="str">
        <f t="shared" ca="1" si="1"/>
        <v>(Epsom)</v>
      </c>
      <c r="D29" s="85">
        <f t="shared" ca="1" si="2"/>
        <v>85</v>
      </c>
      <c r="E29" s="77">
        <f t="shared" ca="1" si="3"/>
        <v>24</v>
      </c>
      <c r="F29" s="77">
        <f t="shared" ca="1" si="4"/>
        <v>7</v>
      </c>
      <c r="G29" s="78">
        <f t="shared" ca="1" si="5"/>
        <v>154</v>
      </c>
      <c r="H29" s="78">
        <f t="shared" ca="1" si="6"/>
        <v>154</v>
      </c>
      <c r="I29" s="78">
        <f ca="1">AllPlayers!X26</f>
        <v>57</v>
      </c>
      <c r="K29" s="75" t="str">
        <f t="shared" ca="1" si="7"/>
        <v>Jason Kelly</v>
      </c>
      <c r="L29" s="84" t="str">
        <f t="shared" ca="1" si="8"/>
        <v>(WPBL)</v>
      </c>
      <c r="M29" s="86">
        <f t="shared" ca="1" si="9"/>
        <v>14</v>
      </c>
      <c r="N29" s="76">
        <f ca="1">AllPlayers!AC26</f>
        <v>229</v>
      </c>
    </row>
    <row r="30" spans="1:14" x14ac:dyDescent="0.2">
      <c r="A30" s="156">
        <f t="shared" si="10"/>
        <v>26</v>
      </c>
      <c r="B30" s="75" t="str">
        <f t="shared" ca="1" si="0"/>
        <v>Brian Whybrow</v>
      </c>
      <c r="C30" s="84" t="str">
        <f t="shared" ca="1" si="1"/>
        <v>(Bishopsford)</v>
      </c>
      <c r="D30" s="85">
        <f t="shared" ca="1" si="2"/>
        <v>76</v>
      </c>
      <c r="E30" s="77">
        <f t="shared" ca="1" si="3"/>
        <v>26</v>
      </c>
      <c r="F30" s="77">
        <f t="shared" ca="1" si="4"/>
        <v>8</v>
      </c>
      <c r="G30" s="78">
        <f t="shared" ca="1" si="5"/>
        <v>152</v>
      </c>
      <c r="H30" s="78">
        <f t="shared" ca="1" si="6"/>
        <v>152</v>
      </c>
      <c r="I30" s="78">
        <f ca="1">AllPlayers!X27</f>
        <v>27</v>
      </c>
      <c r="K30" s="75" t="str">
        <f t="shared" ca="1" si="7"/>
        <v>Nev Wright</v>
      </c>
      <c r="L30" s="84" t="str">
        <f t="shared" ca="1" si="8"/>
        <v>(Farmers)</v>
      </c>
      <c r="M30" s="86">
        <f t="shared" ca="1" si="9"/>
        <v>14</v>
      </c>
      <c r="N30" s="76">
        <f ca="1">AllPlayers!AC27</f>
        <v>151</v>
      </c>
    </row>
    <row r="31" spans="1:14" x14ac:dyDescent="0.2">
      <c r="A31" s="156">
        <f t="shared" si="10"/>
        <v>27</v>
      </c>
      <c r="B31" s="75" t="str">
        <f t="shared" ca="1" si="0"/>
        <v>Gary Creamer</v>
      </c>
      <c r="C31" s="84" t="str">
        <f t="shared" ca="1" si="1"/>
        <v>(Forestdale)</v>
      </c>
      <c r="D31" s="85">
        <f t="shared" ca="1" si="2"/>
        <v>76</v>
      </c>
      <c r="E31" s="77">
        <f t="shared" ca="1" si="3"/>
        <v>31</v>
      </c>
      <c r="F31" s="77">
        <f t="shared" ca="1" si="4"/>
        <v>4</v>
      </c>
      <c r="G31" s="78">
        <f t="shared" ca="1" si="5"/>
        <v>150</v>
      </c>
      <c r="H31" s="78">
        <f t="shared" ca="1" si="6"/>
        <v>150</v>
      </c>
      <c r="I31" s="78">
        <f ca="1">AllPlayers!X28</f>
        <v>78</v>
      </c>
      <c r="K31" s="75" t="str">
        <f t="shared" ca="1" si="7"/>
        <v>Ryan Payne</v>
      </c>
      <c r="L31" s="84" t="str">
        <f t="shared" ca="1" si="8"/>
        <v>(Bishopsford)</v>
      </c>
      <c r="M31" s="86">
        <f t="shared" ca="1" si="9"/>
        <v>14</v>
      </c>
      <c r="N31" s="76">
        <f ca="1">AllPlayers!AC28</f>
        <v>38</v>
      </c>
    </row>
    <row r="32" spans="1:14" x14ac:dyDescent="0.2">
      <c r="A32" s="156">
        <f t="shared" si="10"/>
        <v>28</v>
      </c>
      <c r="B32" s="75" t="str">
        <f t="shared" ca="1" si="0"/>
        <v>Dave Webb</v>
      </c>
      <c r="C32" s="84" t="str">
        <f t="shared" ca="1" si="1"/>
        <v>(WPBL)</v>
      </c>
      <c r="D32" s="85">
        <f t="shared" ca="1" si="2"/>
        <v>75</v>
      </c>
      <c r="E32" s="77">
        <f t="shared" ca="1" si="3"/>
        <v>26</v>
      </c>
      <c r="F32" s="77">
        <f t="shared" ca="1" si="4"/>
        <v>7</v>
      </c>
      <c r="G32" s="78">
        <f t="shared" ca="1" si="5"/>
        <v>148</v>
      </c>
      <c r="H32" s="78">
        <f t="shared" ca="1" si="6"/>
        <v>148</v>
      </c>
      <c r="I32" s="78">
        <f ca="1">AllPlayers!X29</f>
        <v>228</v>
      </c>
      <c r="K32" s="75" t="str">
        <f t="shared" ca="1" si="7"/>
        <v>Tyler Radlett</v>
      </c>
      <c r="L32" s="84" t="str">
        <f t="shared" ca="1" si="8"/>
        <v>(Farmers)</v>
      </c>
      <c r="M32" s="86">
        <f t="shared" ca="1" si="9"/>
        <v>14</v>
      </c>
      <c r="N32" s="76">
        <f ca="1">AllPlayers!AC29</f>
        <v>158</v>
      </c>
    </row>
    <row r="33" spans="1:14" x14ac:dyDescent="0.2">
      <c r="A33" s="156">
        <f t="shared" si="10"/>
        <v>29</v>
      </c>
      <c r="B33" s="75" t="str">
        <f t="shared" ca="1" si="0"/>
        <v>George Munt</v>
      </c>
      <c r="C33" s="84" t="str">
        <f t="shared" ca="1" si="1"/>
        <v>(Arnie's Army)</v>
      </c>
      <c r="D33" s="85">
        <f t="shared" ca="1" si="2"/>
        <v>81</v>
      </c>
      <c r="E33" s="77">
        <f t="shared" ca="1" si="3"/>
        <v>22</v>
      </c>
      <c r="F33" s="77">
        <f t="shared" ca="1" si="4"/>
        <v>5</v>
      </c>
      <c r="G33" s="78">
        <f t="shared" ca="1" si="5"/>
        <v>140</v>
      </c>
      <c r="H33" s="78">
        <f t="shared" ca="1" si="6"/>
        <v>140</v>
      </c>
      <c r="I33" s="78">
        <f ca="1">AllPlayers!X30</f>
        <v>1</v>
      </c>
      <c r="K33" s="75" t="str">
        <f t="shared" ca="1" si="7"/>
        <v>Darryl Pilgrim</v>
      </c>
      <c r="L33" s="84" t="str">
        <f t="shared" ca="1" si="8"/>
        <v>(WPBL)</v>
      </c>
      <c r="M33" s="86">
        <f t="shared" ca="1" si="9"/>
        <v>13</v>
      </c>
      <c r="N33" s="76">
        <f ca="1">AllPlayers!AC30</f>
        <v>232</v>
      </c>
    </row>
    <row r="34" spans="1:14" x14ac:dyDescent="0.2">
      <c r="A34" s="156">
        <f t="shared" si="10"/>
        <v>30</v>
      </c>
      <c r="B34" s="75" t="str">
        <f t="shared" ca="1" si="0"/>
        <v>Kirk DeRuyter</v>
      </c>
      <c r="C34" s="84" t="str">
        <f t="shared" ca="1" si="1"/>
        <v>(WPBL)</v>
      </c>
      <c r="D34" s="85">
        <f t="shared" ca="1" si="2"/>
        <v>62</v>
      </c>
      <c r="E34" s="77">
        <f t="shared" ca="1" si="3"/>
        <v>22</v>
      </c>
      <c r="F34" s="77">
        <f t="shared" ca="1" si="4"/>
        <v>11</v>
      </c>
      <c r="G34" s="78">
        <f t="shared" ca="1" si="5"/>
        <v>139</v>
      </c>
      <c r="H34" s="78">
        <f t="shared" ca="1" si="6"/>
        <v>139</v>
      </c>
      <c r="I34" s="78">
        <f ca="1">AllPlayers!X31</f>
        <v>233</v>
      </c>
      <c r="K34" s="75" t="str">
        <f t="shared" ca="1" si="7"/>
        <v>Dave Webb</v>
      </c>
      <c r="L34" s="84" t="str">
        <f t="shared" ca="1" si="8"/>
        <v>(WPBL)</v>
      </c>
      <c r="M34" s="86">
        <f t="shared" ca="1" si="9"/>
        <v>13</v>
      </c>
      <c r="N34" s="76">
        <f ca="1">AllPlayers!AC31</f>
        <v>228</v>
      </c>
    </row>
    <row r="35" spans="1:14" x14ac:dyDescent="0.2">
      <c r="A35" s="156">
        <f t="shared" si="10"/>
        <v>31</v>
      </c>
      <c r="B35" s="75" t="str">
        <f t="shared" ca="1" si="0"/>
        <v>Jason Kelly</v>
      </c>
      <c r="C35" s="84" t="str">
        <f t="shared" ca="1" si="1"/>
        <v>(WPBL)</v>
      </c>
      <c r="D35" s="85">
        <f t="shared" ca="1" si="2"/>
        <v>86</v>
      </c>
      <c r="E35" s="77">
        <f t="shared" ca="1" si="3"/>
        <v>22</v>
      </c>
      <c r="F35" s="77">
        <f t="shared" ca="1" si="4"/>
        <v>3</v>
      </c>
      <c r="G35" s="78">
        <f t="shared" ca="1" si="5"/>
        <v>139</v>
      </c>
      <c r="H35" s="78">
        <f t="shared" ca="1" si="6"/>
        <v>139</v>
      </c>
      <c r="I35" s="78">
        <f ca="1">AllPlayers!X32</f>
        <v>229</v>
      </c>
      <c r="K35" s="75" t="str">
        <f t="shared" ca="1" si="7"/>
        <v>Tony Hammond</v>
      </c>
      <c r="L35" s="84" t="str">
        <f t="shared" ca="1" si="8"/>
        <v>(Arnie's Army)</v>
      </c>
      <c r="M35" s="86">
        <f t="shared" ca="1" si="9"/>
        <v>13</v>
      </c>
      <c r="N35" s="76">
        <f ca="1">AllPlayers!AC32</f>
        <v>8</v>
      </c>
    </row>
    <row r="36" spans="1:14" x14ac:dyDescent="0.2">
      <c r="A36" s="156">
        <f t="shared" si="10"/>
        <v>32</v>
      </c>
      <c r="B36" s="75" t="str">
        <f t="shared" ca="1" si="0"/>
        <v>Martin Carnell</v>
      </c>
      <c r="C36" s="84" t="str">
        <f t="shared" ca="1" si="1"/>
        <v>(Farmers)</v>
      </c>
      <c r="D36" s="85">
        <f t="shared" ca="1" si="2"/>
        <v>80</v>
      </c>
      <c r="E36" s="77">
        <f t="shared" ca="1" si="3"/>
        <v>26</v>
      </c>
      <c r="F36" s="77">
        <f t="shared" ca="1" si="4"/>
        <v>2</v>
      </c>
      <c r="G36" s="78">
        <f t="shared" ca="1" si="5"/>
        <v>138</v>
      </c>
      <c r="H36" s="78">
        <f t="shared" ca="1" si="6"/>
        <v>138</v>
      </c>
      <c r="I36" s="78">
        <f ca="1">AllPlayers!X33</f>
        <v>159</v>
      </c>
      <c r="K36" s="75" t="str">
        <f t="shared" ca="1" si="7"/>
        <v>Adam Penney</v>
      </c>
      <c r="L36" s="84" t="str">
        <f t="shared" ca="1" si="8"/>
        <v>(West Byfleet)</v>
      </c>
      <c r="M36" s="86">
        <f t="shared" ca="1" si="9"/>
        <v>12</v>
      </c>
      <c r="N36" s="76">
        <f ca="1">AllPlayers!AC33</f>
        <v>214</v>
      </c>
    </row>
    <row r="37" spans="1:14" x14ac:dyDescent="0.2">
      <c r="A37" s="156">
        <f t="shared" si="10"/>
        <v>33</v>
      </c>
      <c r="B37" s="75" t="str">
        <f t="shared" ca="1" si="0"/>
        <v>John Chalkley</v>
      </c>
      <c r="C37" s="84" t="str">
        <f t="shared" ca="1" si="1"/>
        <v>(West Byfleet)</v>
      </c>
      <c r="D37" s="85">
        <f t="shared" ca="1" si="2"/>
        <v>60</v>
      </c>
      <c r="E37" s="77">
        <f t="shared" ca="1" si="3"/>
        <v>29</v>
      </c>
      <c r="F37" s="77">
        <f t="shared" ca="1" si="4"/>
        <v>6</v>
      </c>
      <c r="G37" s="78">
        <f t="shared" ca="1" si="5"/>
        <v>136</v>
      </c>
      <c r="H37" s="78">
        <f t="shared" ca="1" si="6"/>
        <v>136</v>
      </c>
      <c r="I37" s="78">
        <f ca="1">AllPlayers!X34</f>
        <v>202</v>
      </c>
      <c r="K37" s="75" t="str">
        <f t="shared" ca="1" si="7"/>
        <v>Brian Whybrow</v>
      </c>
      <c r="L37" s="84" t="str">
        <f t="shared" ca="1" si="8"/>
        <v>(Bishopsford)</v>
      </c>
      <c r="M37" s="86">
        <f t="shared" ca="1" si="9"/>
        <v>12</v>
      </c>
      <c r="N37" s="76">
        <f ca="1">AllPlayers!AC34</f>
        <v>27</v>
      </c>
    </row>
    <row r="38" spans="1:14" x14ac:dyDescent="0.2">
      <c r="A38" s="156">
        <f t="shared" si="10"/>
        <v>34</v>
      </c>
      <c r="B38" s="75" t="str">
        <f t="shared" ca="1" si="0"/>
        <v>Darryl Pilgrim</v>
      </c>
      <c r="C38" s="84" t="str">
        <f t="shared" ca="1" si="1"/>
        <v>(WPBL)</v>
      </c>
      <c r="D38" s="85">
        <f t="shared" ca="1" si="2"/>
        <v>60</v>
      </c>
      <c r="E38" s="77">
        <f t="shared" ca="1" si="3"/>
        <v>27</v>
      </c>
      <c r="F38" s="77">
        <f t="shared" ca="1" si="4"/>
        <v>7</v>
      </c>
      <c r="G38" s="78">
        <f t="shared" ca="1" si="5"/>
        <v>135</v>
      </c>
      <c r="H38" s="78">
        <f t="shared" ca="1" si="6"/>
        <v>135</v>
      </c>
      <c r="I38" s="78">
        <f ca="1">AllPlayers!X35</f>
        <v>232</v>
      </c>
      <c r="K38" s="75" t="str">
        <f t="shared" ca="1" si="7"/>
        <v>Darren Bryant</v>
      </c>
      <c r="L38" s="84" t="str">
        <f t="shared" ca="1" si="8"/>
        <v>(Farmers)</v>
      </c>
      <c r="M38" s="86">
        <f t="shared" ca="1" si="9"/>
        <v>12</v>
      </c>
      <c r="N38" s="76">
        <f ca="1">AllPlayers!AC35</f>
        <v>152</v>
      </c>
    </row>
    <row r="39" spans="1:14" x14ac:dyDescent="0.2">
      <c r="A39" s="156">
        <f t="shared" si="10"/>
        <v>35</v>
      </c>
      <c r="B39" s="75" t="str">
        <f t="shared" ca="1" si="0"/>
        <v>Connor Scutt</v>
      </c>
      <c r="C39" s="84" t="str">
        <f t="shared" ca="1" si="1"/>
        <v>(Bishopsford)</v>
      </c>
      <c r="D39" s="85">
        <f t="shared" ca="1" si="2"/>
        <v>65</v>
      </c>
      <c r="E39" s="77">
        <f t="shared" ca="1" si="3"/>
        <v>25</v>
      </c>
      <c r="F39" s="77">
        <f t="shared" ca="1" si="4"/>
        <v>6</v>
      </c>
      <c r="G39" s="78">
        <f t="shared" ca="1" si="5"/>
        <v>133</v>
      </c>
      <c r="H39" s="78">
        <f t="shared" ca="1" si="6"/>
        <v>133</v>
      </c>
      <c r="I39" s="78">
        <f ca="1">AllPlayers!X36</f>
        <v>28</v>
      </c>
      <c r="K39" s="75" t="str">
        <f t="shared" ca="1" si="7"/>
        <v>George Munt</v>
      </c>
      <c r="L39" s="84" t="str">
        <f t="shared" ca="1" si="8"/>
        <v>(Arnie's Army)</v>
      </c>
      <c r="M39" s="86">
        <f t="shared" ca="1" si="9"/>
        <v>12</v>
      </c>
      <c r="N39" s="76">
        <f ca="1">AllPlayers!AC36</f>
        <v>1</v>
      </c>
    </row>
    <row r="40" spans="1:14" x14ac:dyDescent="0.2">
      <c r="A40" s="156">
        <f t="shared" si="10"/>
        <v>36</v>
      </c>
      <c r="B40" s="75" t="str">
        <f t="shared" ca="1" si="0"/>
        <v xml:space="preserve">Robbie Turner </v>
      </c>
      <c r="C40" s="84" t="str">
        <f t="shared" ca="1" si="1"/>
        <v>(Forestdale)</v>
      </c>
      <c r="D40" s="85">
        <f t="shared" ca="1" si="2"/>
        <v>89</v>
      </c>
      <c r="E40" s="77">
        <f t="shared" ca="1" si="3"/>
        <v>17</v>
      </c>
      <c r="F40" s="77">
        <f t="shared" ca="1" si="4"/>
        <v>3</v>
      </c>
      <c r="G40" s="78">
        <f t="shared" ca="1" si="5"/>
        <v>132</v>
      </c>
      <c r="H40" s="78">
        <f t="shared" ca="1" si="6"/>
        <v>132</v>
      </c>
      <c r="I40" s="78">
        <f ca="1">AllPlayers!X37</f>
        <v>85</v>
      </c>
      <c r="K40" s="75" t="str">
        <f t="shared" ca="1" si="7"/>
        <v>John Jenkinson</v>
      </c>
      <c r="L40" s="84" t="str">
        <f t="shared" ca="1" si="8"/>
        <v>(Sunbury)</v>
      </c>
      <c r="M40" s="86">
        <f t="shared" ca="1" si="9"/>
        <v>12</v>
      </c>
      <c r="N40" s="76">
        <f ca="1">AllPlayers!AC37</f>
        <v>135</v>
      </c>
    </row>
    <row r="41" spans="1:14" x14ac:dyDescent="0.2">
      <c r="A41" s="156">
        <f t="shared" si="10"/>
        <v>37</v>
      </c>
      <c r="B41" s="75" t="str">
        <f t="shared" ca="1" si="0"/>
        <v>David Read</v>
      </c>
      <c r="C41" s="84" t="str">
        <f t="shared" ca="1" si="1"/>
        <v>(St Peter's)</v>
      </c>
      <c r="D41" s="85">
        <f t="shared" ca="1" si="2"/>
        <v>71</v>
      </c>
      <c r="E41" s="77">
        <f t="shared" ca="1" si="3"/>
        <v>21</v>
      </c>
      <c r="F41" s="77">
        <f t="shared" ca="1" si="4"/>
        <v>6</v>
      </c>
      <c r="G41" s="78">
        <f t="shared" ca="1" si="5"/>
        <v>131</v>
      </c>
      <c r="H41" s="78">
        <f t="shared" ca="1" si="6"/>
        <v>131</v>
      </c>
      <c r="I41" s="78">
        <f ca="1">AllPlayers!X38</f>
        <v>103</v>
      </c>
      <c r="K41" s="75" t="str">
        <f t="shared" ca="1" si="7"/>
        <v>Robbie Hain</v>
      </c>
      <c r="L41" s="84" t="str">
        <f t="shared" ca="1" si="8"/>
        <v>(WWMC)</v>
      </c>
      <c r="M41" s="86">
        <f t="shared" ca="1" si="9"/>
        <v>12</v>
      </c>
      <c r="N41" s="76">
        <f ca="1">AllPlayers!AC38</f>
        <v>186</v>
      </c>
    </row>
    <row r="42" spans="1:14" x14ac:dyDescent="0.2">
      <c r="A42" s="156">
        <f t="shared" si="10"/>
        <v>38</v>
      </c>
      <c r="B42" s="75" t="str">
        <f t="shared" ca="1" si="0"/>
        <v>Luke Wathen</v>
      </c>
      <c r="C42" s="84" t="str">
        <f t="shared" ca="1" si="1"/>
        <v>(Sunbury)</v>
      </c>
      <c r="D42" s="85">
        <f t="shared" ca="1" si="2"/>
        <v>68</v>
      </c>
      <c r="E42" s="77">
        <f t="shared" ca="1" si="3"/>
        <v>25</v>
      </c>
      <c r="F42" s="77">
        <f t="shared" ca="1" si="4"/>
        <v>4</v>
      </c>
      <c r="G42" s="78">
        <f t="shared" ca="1" si="5"/>
        <v>130</v>
      </c>
      <c r="H42" s="78">
        <f t="shared" ca="1" si="6"/>
        <v>130</v>
      </c>
      <c r="I42" s="78">
        <f ca="1">AllPlayers!X39</f>
        <v>129</v>
      </c>
      <c r="K42" s="75" t="str">
        <f t="shared" ca="1" si="7"/>
        <v xml:space="preserve">Robbie Turner </v>
      </c>
      <c r="L42" s="84" t="str">
        <f t="shared" ca="1" si="8"/>
        <v>(Forestdale)</v>
      </c>
      <c r="M42" s="86">
        <f t="shared" ca="1" si="9"/>
        <v>12</v>
      </c>
      <c r="N42" s="76">
        <f ca="1">AllPlayers!AC39</f>
        <v>85</v>
      </c>
    </row>
    <row r="43" spans="1:14" x14ac:dyDescent="0.2">
      <c r="A43" s="156">
        <f t="shared" si="10"/>
        <v>39</v>
      </c>
      <c r="B43" s="75" t="str">
        <f t="shared" ca="1" si="0"/>
        <v>Tyler Radlett</v>
      </c>
      <c r="C43" s="84" t="str">
        <f t="shared" ca="1" si="1"/>
        <v>(Farmers)</v>
      </c>
      <c r="D43" s="85">
        <f t="shared" ca="1" si="2"/>
        <v>67</v>
      </c>
      <c r="E43" s="77">
        <f t="shared" ca="1" si="3"/>
        <v>19</v>
      </c>
      <c r="F43" s="77">
        <f t="shared" ca="1" si="4"/>
        <v>8</v>
      </c>
      <c r="G43" s="78">
        <f t="shared" ca="1" si="5"/>
        <v>129</v>
      </c>
      <c r="H43" s="78">
        <f t="shared" ca="1" si="6"/>
        <v>129</v>
      </c>
      <c r="I43" s="78">
        <f ca="1">AllPlayers!X40</f>
        <v>158</v>
      </c>
      <c r="K43" s="75" t="str">
        <f t="shared" ca="1" si="7"/>
        <v>Andy Morgan</v>
      </c>
      <c r="L43" s="84" t="str">
        <f t="shared" ca="1" si="8"/>
        <v>(St Peter's)</v>
      </c>
      <c r="M43" s="86">
        <f t="shared" ca="1" si="9"/>
        <v>11</v>
      </c>
      <c r="N43" s="76">
        <f ca="1">AllPlayers!AC40</f>
        <v>106</v>
      </c>
    </row>
    <row r="44" spans="1:14" x14ac:dyDescent="0.2">
      <c r="A44" s="156">
        <f t="shared" si="10"/>
        <v>40</v>
      </c>
      <c r="B44" s="75" t="str">
        <f t="shared" ca="1" si="0"/>
        <v>Rob Arthur</v>
      </c>
      <c r="C44" s="84" t="str">
        <f t="shared" ca="1" si="1"/>
        <v>(Sunbury)</v>
      </c>
      <c r="D44" s="85">
        <f t="shared" ca="1" si="2"/>
        <v>87</v>
      </c>
      <c r="E44" s="77">
        <f t="shared" ca="1" si="3"/>
        <v>18</v>
      </c>
      <c r="F44" s="77">
        <f t="shared" ca="1" si="4"/>
        <v>2</v>
      </c>
      <c r="G44" s="78">
        <f t="shared" ca="1" si="5"/>
        <v>129</v>
      </c>
      <c r="H44" s="78">
        <f t="shared" ca="1" si="6"/>
        <v>129</v>
      </c>
      <c r="I44" s="78">
        <f ca="1">AllPlayers!X41</f>
        <v>131</v>
      </c>
      <c r="K44" s="75" t="str">
        <f t="shared" ca="1" si="7"/>
        <v>Connor Scutt</v>
      </c>
      <c r="L44" s="84" t="str">
        <f t="shared" ca="1" si="8"/>
        <v>(Bishopsford)</v>
      </c>
      <c r="M44" s="86">
        <f t="shared" ca="1" si="9"/>
        <v>11</v>
      </c>
      <c r="N44" s="76">
        <f ca="1">AllPlayers!AC41</f>
        <v>28</v>
      </c>
    </row>
    <row r="45" spans="1:14" x14ac:dyDescent="0.2">
      <c r="A45" s="156">
        <f t="shared" si="10"/>
        <v>41</v>
      </c>
      <c r="B45" s="75" t="str">
        <f t="shared" ca="1" si="0"/>
        <v>Doug Harwood</v>
      </c>
      <c r="C45" s="84" t="str">
        <f t="shared" ca="1" si="1"/>
        <v>(WWMC)</v>
      </c>
      <c r="D45" s="85">
        <f t="shared" ca="1" si="2"/>
        <v>65</v>
      </c>
      <c r="E45" s="77">
        <f t="shared" ca="1" si="3"/>
        <v>20</v>
      </c>
      <c r="F45" s="77">
        <f t="shared" ca="1" si="4"/>
        <v>7</v>
      </c>
      <c r="G45" s="78">
        <f t="shared" ca="1" si="5"/>
        <v>126</v>
      </c>
      <c r="H45" s="78">
        <f t="shared" ca="1" si="6"/>
        <v>126</v>
      </c>
      <c r="I45" s="78">
        <f ca="1">AllPlayers!X42</f>
        <v>180</v>
      </c>
      <c r="K45" s="75" t="str">
        <f t="shared" ca="1" si="7"/>
        <v>Daryl Reino</v>
      </c>
      <c r="L45" s="84" t="str">
        <f t="shared" ca="1" si="8"/>
        <v>(Epsom)</v>
      </c>
      <c r="M45" s="86">
        <f t="shared" ca="1" si="9"/>
        <v>11</v>
      </c>
      <c r="N45" s="76">
        <f ca="1">AllPlayers!AC42</f>
        <v>54</v>
      </c>
    </row>
    <row r="46" spans="1:14" x14ac:dyDescent="0.2">
      <c r="A46" s="156">
        <f t="shared" si="10"/>
        <v>42</v>
      </c>
      <c r="B46" s="75" t="str">
        <f t="shared" ca="1" si="0"/>
        <v>Gary Trodd</v>
      </c>
      <c r="C46" s="84" t="str">
        <f t="shared" ca="1" si="1"/>
        <v>(Forestdale)</v>
      </c>
      <c r="D46" s="85">
        <f t="shared" ca="1" si="2"/>
        <v>70</v>
      </c>
      <c r="E46" s="77">
        <f t="shared" ca="1" si="3"/>
        <v>25</v>
      </c>
      <c r="F46" s="77">
        <f t="shared" ca="1" si="4"/>
        <v>2</v>
      </c>
      <c r="G46" s="78">
        <f t="shared" ca="1" si="5"/>
        <v>126</v>
      </c>
      <c r="H46" s="78">
        <f t="shared" ca="1" si="6"/>
        <v>126</v>
      </c>
      <c r="I46" s="78">
        <f ca="1">AllPlayers!X43</f>
        <v>77</v>
      </c>
      <c r="K46" s="75" t="str">
        <f t="shared" ca="1" si="7"/>
        <v>David Read</v>
      </c>
      <c r="L46" s="84" t="str">
        <f t="shared" ca="1" si="8"/>
        <v>(St Peter's)</v>
      </c>
      <c r="M46" s="86">
        <f t="shared" ca="1" si="9"/>
        <v>11</v>
      </c>
      <c r="N46" s="76">
        <f ca="1">AllPlayers!AC43</f>
        <v>103</v>
      </c>
    </row>
    <row r="47" spans="1:14" x14ac:dyDescent="0.2">
      <c r="A47" s="156">
        <f t="shared" si="10"/>
        <v>43</v>
      </c>
      <c r="B47" s="75" t="str">
        <f t="shared" ca="1" si="0"/>
        <v>Andy Nye</v>
      </c>
      <c r="C47" s="84" t="str">
        <f t="shared" ca="1" si="1"/>
        <v>(Farmers)</v>
      </c>
      <c r="D47" s="85">
        <f t="shared" ca="1" si="2"/>
        <v>61</v>
      </c>
      <c r="E47" s="77">
        <f t="shared" ca="1" si="3"/>
        <v>23</v>
      </c>
      <c r="F47" s="77">
        <f t="shared" ca="1" si="4"/>
        <v>6</v>
      </c>
      <c r="G47" s="78">
        <f t="shared" ca="1" si="5"/>
        <v>125</v>
      </c>
      <c r="H47" s="78">
        <f t="shared" ca="1" si="6"/>
        <v>125</v>
      </c>
      <c r="I47" s="78">
        <f ca="1">AllPlayers!X44</f>
        <v>161</v>
      </c>
      <c r="K47" s="75" t="str">
        <f t="shared" ca="1" si="7"/>
        <v>James Willcox</v>
      </c>
      <c r="L47" s="84" t="str">
        <f t="shared" ca="1" si="8"/>
        <v>(Epsom)</v>
      </c>
      <c r="M47" s="86">
        <f t="shared" ca="1" si="9"/>
        <v>11</v>
      </c>
      <c r="N47" s="76">
        <f ca="1">AllPlayers!AC44</f>
        <v>52</v>
      </c>
    </row>
    <row r="48" spans="1:14" x14ac:dyDescent="0.2">
      <c r="A48" s="156">
        <f t="shared" si="10"/>
        <v>44</v>
      </c>
      <c r="B48" s="75" t="str">
        <f t="shared" ca="1" si="0"/>
        <v>Ryan Payne</v>
      </c>
      <c r="C48" s="84" t="str">
        <f t="shared" ca="1" si="1"/>
        <v>(Bishopsford)</v>
      </c>
      <c r="D48" s="85">
        <f t="shared" ca="1" si="2"/>
        <v>77</v>
      </c>
      <c r="E48" s="77">
        <f t="shared" ca="1" si="3"/>
        <v>16</v>
      </c>
      <c r="F48" s="77">
        <f t="shared" ca="1" si="4"/>
        <v>4</v>
      </c>
      <c r="G48" s="78">
        <f t="shared" ca="1" si="5"/>
        <v>121</v>
      </c>
      <c r="H48" s="78">
        <f t="shared" ca="1" si="6"/>
        <v>121</v>
      </c>
      <c r="I48" s="78">
        <f ca="1">AllPlayers!X45</f>
        <v>38</v>
      </c>
      <c r="K48" s="75" t="str">
        <f t="shared" ca="1" si="7"/>
        <v>John Chalkley</v>
      </c>
      <c r="L48" s="84" t="str">
        <f t="shared" ca="1" si="8"/>
        <v>(West Byfleet)</v>
      </c>
      <c r="M48" s="86">
        <f t="shared" ca="1" si="9"/>
        <v>11</v>
      </c>
      <c r="N48" s="76">
        <f ca="1">AllPlayers!AC45</f>
        <v>202</v>
      </c>
    </row>
    <row r="49" spans="1:14" x14ac:dyDescent="0.2">
      <c r="A49" s="156">
        <f t="shared" si="10"/>
        <v>45</v>
      </c>
      <c r="B49" s="75" t="str">
        <f t="shared" ca="1" si="0"/>
        <v>Peter Green</v>
      </c>
      <c r="C49" s="84" t="str">
        <f t="shared" ca="1" si="1"/>
        <v>(Forestdale)</v>
      </c>
      <c r="D49" s="85">
        <f t="shared" ca="1" si="2"/>
        <v>77</v>
      </c>
      <c r="E49" s="77">
        <f t="shared" ca="1" si="3"/>
        <v>17</v>
      </c>
      <c r="F49" s="77">
        <f t="shared" ca="1" si="4"/>
        <v>3</v>
      </c>
      <c r="G49" s="78">
        <f t="shared" ca="1" si="5"/>
        <v>120</v>
      </c>
      <c r="H49" s="78">
        <f t="shared" ca="1" si="6"/>
        <v>120</v>
      </c>
      <c r="I49" s="78">
        <f ca="1">AllPlayers!X46</f>
        <v>86</v>
      </c>
      <c r="K49" s="75" t="str">
        <f t="shared" ca="1" si="7"/>
        <v>Kirk DeRuyter</v>
      </c>
      <c r="L49" s="84" t="str">
        <f t="shared" ca="1" si="8"/>
        <v>(WPBL)</v>
      </c>
      <c r="M49" s="86">
        <f t="shared" ca="1" si="9"/>
        <v>11</v>
      </c>
      <c r="N49" s="76">
        <f ca="1">AllPlayers!AC46</f>
        <v>233</v>
      </c>
    </row>
    <row r="50" spans="1:14" x14ac:dyDescent="0.2">
      <c r="A50" s="156">
        <f t="shared" si="10"/>
        <v>46</v>
      </c>
      <c r="B50" s="75" t="str">
        <f t="shared" ca="1" si="0"/>
        <v>Robbie Hain</v>
      </c>
      <c r="C50" s="84" t="str">
        <f t="shared" ca="1" si="1"/>
        <v>(WWMC)</v>
      </c>
      <c r="D50" s="85">
        <f t="shared" ca="1" si="2"/>
        <v>68</v>
      </c>
      <c r="E50" s="77">
        <f t="shared" ca="1" si="3"/>
        <v>23</v>
      </c>
      <c r="F50" s="77">
        <f t="shared" ca="1" si="4"/>
        <v>2</v>
      </c>
      <c r="G50" s="78">
        <f t="shared" ca="1" si="5"/>
        <v>120</v>
      </c>
      <c r="H50" s="78">
        <f t="shared" ca="1" si="6"/>
        <v>120</v>
      </c>
      <c r="I50" s="78">
        <f ca="1">AllPlayers!X47</f>
        <v>186</v>
      </c>
      <c r="K50" s="75" t="str">
        <f t="shared" ca="1" si="7"/>
        <v>Simon Beagle</v>
      </c>
      <c r="L50" s="84" t="str">
        <f t="shared" ca="1" si="8"/>
        <v>(West Byfleet)</v>
      </c>
      <c r="M50" s="86">
        <f t="shared" ca="1" si="9"/>
        <v>11</v>
      </c>
      <c r="N50" s="76">
        <f ca="1">AllPlayers!AC47</f>
        <v>201</v>
      </c>
    </row>
    <row r="51" spans="1:14" x14ac:dyDescent="0.2">
      <c r="A51" s="156">
        <f t="shared" si="10"/>
        <v>47</v>
      </c>
      <c r="B51" s="75" t="str">
        <f t="shared" ca="1" si="0"/>
        <v>Daryl Reino</v>
      </c>
      <c r="C51" s="84" t="str">
        <f t="shared" ca="1" si="1"/>
        <v>(Epsom)</v>
      </c>
      <c r="D51" s="85">
        <f t="shared" ca="1" si="2"/>
        <v>71</v>
      </c>
      <c r="E51" s="77">
        <f t="shared" ca="1" si="3"/>
        <v>20</v>
      </c>
      <c r="F51" s="77">
        <f t="shared" ca="1" si="4"/>
        <v>2</v>
      </c>
      <c r="G51" s="78">
        <f t="shared" ca="1" si="5"/>
        <v>117</v>
      </c>
      <c r="H51" s="78">
        <f t="shared" ca="1" si="6"/>
        <v>117</v>
      </c>
      <c r="I51" s="78">
        <f ca="1">AllPlayers!X48</f>
        <v>54</v>
      </c>
      <c r="K51" s="75" t="str">
        <f t="shared" ca="1" si="7"/>
        <v>Charlie Martin</v>
      </c>
      <c r="L51" s="84" t="str">
        <f t="shared" ca="1" si="8"/>
        <v>(WWMC)</v>
      </c>
      <c r="M51" s="86">
        <f t="shared" ca="1" si="9"/>
        <v>10</v>
      </c>
      <c r="N51" s="76">
        <f ca="1">AllPlayers!AC48</f>
        <v>183</v>
      </c>
    </row>
    <row r="52" spans="1:14" x14ac:dyDescent="0.2">
      <c r="A52" s="156">
        <f t="shared" si="10"/>
        <v>48</v>
      </c>
      <c r="B52" s="75" t="str">
        <f t="shared" ca="1" si="0"/>
        <v>Paul Tudor</v>
      </c>
      <c r="C52" s="84" t="str">
        <f t="shared" ca="1" si="1"/>
        <v>(WPBL)</v>
      </c>
      <c r="D52" s="85">
        <f t="shared" ca="1" si="2"/>
        <v>61</v>
      </c>
      <c r="E52" s="77">
        <f t="shared" ca="1" si="3"/>
        <v>20</v>
      </c>
      <c r="F52" s="77">
        <f t="shared" ca="1" si="4"/>
        <v>5</v>
      </c>
      <c r="G52" s="78">
        <f t="shared" ca="1" si="5"/>
        <v>116</v>
      </c>
      <c r="H52" s="78">
        <f t="shared" ca="1" si="6"/>
        <v>116</v>
      </c>
      <c r="I52" s="78">
        <f ca="1">AllPlayers!X49</f>
        <v>230</v>
      </c>
      <c r="K52" s="75" t="str">
        <f t="shared" ca="1" si="7"/>
        <v>Gary Trodd</v>
      </c>
      <c r="L52" s="84" t="str">
        <f t="shared" ca="1" si="8"/>
        <v>(Forestdale)</v>
      </c>
      <c r="M52" s="86">
        <f t="shared" ca="1" si="9"/>
        <v>10</v>
      </c>
      <c r="N52" s="76">
        <f ca="1">AllPlayers!AC49</f>
        <v>77</v>
      </c>
    </row>
    <row r="53" spans="1:14" x14ac:dyDescent="0.2">
      <c r="A53" s="156">
        <f t="shared" si="10"/>
        <v>49</v>
      </c>
      <c r="B53" s="75" t="str">
        <f t="shared" ca="1" si="0"/>
        <v>James Willcox</v>
      </c>
      <c r="C53" s="84" t="str">
        <f t="shared" ca="1" si="1"/>
        <v>(Epsom)</v>
      </c>
      <c r="D53" s="85">
        <f t="shared" ca="1" si="2"/>
        <v>61</v>
      </c>
      <c r="E53" s="77">
        <f t="shared" ca="1" si="3"/>
        <v>26</v>
      </c>
      <c r="F53" s="77">
        <f t="shared" ca="1" si="4"/>
        <v>1</v>
      </c>
      <c r="G53" s="78">
        <f t="shared" ca="1" si="5"/>
        <v>116</v>
      </c>
      <c r="H53" s="78">
        <f t="shared" ca="1" si="6"/>
        <v>116</v>
      </c>
      <c r="I53" s="78">
        <f ca="1">AllPlayers!X50</f>
        <v>52</v>
      </c>
      <c r="K53" s="75" t="str">
        <f t="shared" ca="1" si="7"/>
        <v>Ian Thorley</v>
      </c>
      <c r="L53" s="84" t="str">
        <f t="shared" ca="1" si="8"/>
        <v>(Bishopsford)</v>
      </c>
      <c r="M53" s="86">
        <f t="shared" ca="1" si="9"/>
        <v>10</v>
      </c>
      <c r="N53" s="76">
        <f ca="1">AllPlayers!AC50</f>
        <v>36</v>
      </c>
    </row>
    <row r="54" spans="1:14" x14ac:dyDescent="0.2">
      <c r="A54" s="156">
        <f t="shared" si="10"/>
        <v>50</v>
      </c>
      <c r="B54" s="75" t="str">
        <f t="shared" ca="1" si="0"/>
        <v>Ian Chalkley</v>
      </c>
      <c r="C54" s="84" t="str">
        <f t="shared" ca="1" si="1"/>
        <v>(West Byfleet)</v>
      </c>
      <c r="D54" s="85">
        <f t="shared" ca="1" si="2"/>
        <v>62</v>
      </c>
      <c r="E54" s="77">
        <f t="shared" ca="1" si="3"/>
        <v>17</v>
      </c>
      <c r="F54" s="77">
        <f t="shared" ca="1" si="4"/>
        <v>6</v>
      </c>
      <c r="G54" s="78">
        <f t="shared" ca="1" si="5"/>
        <v>114</v>
      </c>
      <c r="H54" s="78">
        <f t="shared" ca="1" si="6"/>
        <v>114</v>
      </c>
      <c r="I54" s="78">
        <f ca="1">AllPlayers!X51</f>
        <v>203</v>
      </c>
      <c r="K54" s="75" t="str">
        <f t="shared" ca="1" si="7"/>
        <v>Jake Carter</v>
      </c>
      <c r="L54" s="84" t="str">
        <f t="shared" ca="1" si="8"/>
        <v>(West Byfleet)</v>
      </c>
      <c r="M54" s="86">
        <f t="shared" ca="1" si="9"/>
        <v>10</v>
      </c>
      <c r="N54" s="76">
        <f ca="1">AllPlayers!AC51</f>
        <v>211</v>
      </c>
    </row>
    <row r="55" spans="1:14" x14ac:dyDescent="0.2">
      <c r="A55" s="156">
        <f t="shared" si="10"/>
        <v>51</v>
      </c>
      <c r="B55" s="75" t="str">
        <f t="shared" ca="1" si="0"/>
        <v>Simon Beagle</v>
      </c>
      <c r="C55" s="84" t="str">
        <f t="shared" ca="1" si="1"/>
        <v>(West Byfleet)</v>
      </c>
      <c r="D55" s="85">
        <f t="shared" ca="1" si="2"/>
        <v>70</v>
      </c>
      <c r="E55" s="77">
        <f t="shared" ca="1" si="3"/>
        <v>18</v>
      </c>
      <c r="F55" s="77">
        <f t="shared" ca="1" si="4"/>
        <v>2</v>
      </c>
      <c r="G55" s="78">
        <f t="shared" ca="1" si="5"/>
        <v>112</v>
      </c>
      <c r="H55" s="78">
        <f t="shared" ca="1" si="6"/>
        <v>112</v>
      </c>
      <c r="I55" s="78">
        <f ca="1">AllPlayers!X52</f>
        <v>201</v>
      </c>
      <c r="K55" s="75" t="str">
        <f t="shared" ca="1" si="7"/>
        <v>Luke Wathen</v>
      </c>
      <c r="L55" s="84" t="str">
        <f t="shared" ca="1" si="8"/>
        <v>(Sunbury)</v>
      </c>
      <c r="M55" s="86">
        <f t="shared" ca="1" si="9"/>
        <v>10</v>
      </c>
      <c r="N55" s="76">
        <f ca="1">AllPlayers!AC52</f>
        <v>129</v>
      </c>
    </row>
    <row r="56" spans="1:14" x14ac:dyDescent="0.2">
      <c r="A56" s="156">
        <f t="shared" si="10"/>
        <v>52</v>
      </c>
      <c r="B56" s="75" t="str">
        <f t="shared" ca="1" si="0"/>
        <v>Dennis Harris</v>
      </c>
      <c r="C56" s="84" t="str">
        <f t="shared" ca="1" si="1"/>
        <v>(St Peter's)</v>
      </c>
      <c r="D56" s="85">
        <f t="shared" ca="1" si="2"/>
        <v>66</v>
      </c>
      <c r="E56" s="77">
        <f t="shared" ca="1" si="3"/>
        <v>20</v>
      </c>
      <c r="F56" s="77">
        <f t="shared" ca="1" si="4"/>
        <v>1</v>
      </c>
      <c r="G56" s="78">
        <f t="shared" ca="1" si="5"/>
        <v>109</v>
      </c>
      <c r="H56" s="78">
        <f t="shared" ca="1" si="6"/>
        <v>109</v>
      </c>
      <c r="I56" s="78">
        <f ca="1">AllPlayers!X53</f>
        <v>108</v>
      </c>
      <c r="K56" s="75" t="str">
        <f t="shared" ca="1" si="7"/>
        <v>Martin Carnell</v>
      </c>
      <c r="L56" s="84" t="str">
        <f t="shared" ca="1" si="8"/>
        <v>(Farmers)</v>
      </c>
      <c r="M56" s="86">
        <f t="shared" ca="1" si="9"/>
        <v>10</v>
      </c>
      <c r="N56" s="76">
        <f ca="1">AllPlayers!AC53</f>
        <v>159</v>
      </c>
    </row>
    <row r="57" spans="1:14" x14ac:dyDescent="0.2">
      <c r="A57" s="156">
        <f t="shared" si="10"/>
        <v>53</v>
      </c>
      <c r="B57" s="75" t="str">
        <f t="shared" ca="1" si="0"/>
        <v>Andy Morgan</v>
      </c>
      <c r="C57" s="84" t="str">
        <f t="shared" ca="1" si="1"/>
        <v>(St Peter's)</v>
      </c>
      <c r="D57" s="85">
        <f t="shared" ca="1" si="2"/>
        <v>59</v>
      </c>
      <c r="E57" s="77">
        <f t="shared" ca="1" si="3"/>
        <v>15</v>
      </c>
      <c r="F57" s="77">
        <f t="shared" ca="1" si="4"/>
        <v>6</v>
      </c>
      <c r="G57" s="78">
        <f t="shared" ca="1" si="5"/>
        <v>107</v>
      </c>
      <c r="H57" s="78">
        <f t="shared" ca="1" si="6"/>
        <v>107</v>
      </c>
      <c r="I57" s="78">
        <f ca="1">AllPlayers!X54</f>
        <v>106</v>
      </c>
      <c r="K57" s="75" t="str">
        <f t="shared" ca="1" si="7"/>
        <v>Alex Chubb</v>
      </c>
      <c r="L57" s="84" t="str">
        <f t="shared" ca="1" si="8"/>
        <v>(West Byfleet)</v>
      </c>
      <c r="M57" s="86">
        <f t="shared" ca="1" si="9"/>
        <v>9</v>
      </c>
      <c r="N57" s="76">
        <f ca="1">AllPlayers!AC54</f>
        <v>206</v>
      </c>
    </row>
    <row r="58" spans="1:14" x14ac:dyDescent="0.2">
      <c r="A58" s="156">
        <f t="shared" si="10"/>
        <v>54</v>
      </c>
      <c r="B58" s="75" t="str">
        <f t="shared" ca="1" si="0"/>
        <v>Jake Carter</v>
      </c>
      <c r="C58" s="84" t="str">
        <f t="shared" ca="1" si="1"/>
        <v>(West Byfleet)</v>
      </c>
      <c r="D58" s="85">
        <f t="shared" ca="1" si="2"/>
        <v>58</v>
      </c>
      <c r="E58" s="77">
        <f t="shared" ca="1" si="3"/>
        <v>20</v>
      </c>
      <c r="F58" s="77">
        <f t="shared" ca="1" si="4"/>
        <v>3</v>
      </c>
      <c r="G58" s="78">
        <f t="shared" ca="1" si="5"/>
        <v>107</v>
      </c>
      <c r="H58" s="78">
        <f t="shared" ca="1" si="6"/>
        <v>107</v>
      </c>
      <c r="I58" s="78">
        <f ca="1">AllPlayers!X55</f>
        <v>211</v>
      </c>
      <c r="K58" s="75" t="str">
        <f t="shared" ca="1" si="7"/>
        <v>Andy Bridgman</v>
      </c>
      <c r="L58" s="84" t="str">
        <f t="shared" ca="1" si="8"/>
        <v>(Epsom)</v>
      </c>
      <c r="M58" s="86">
        <f t="shared" ca="1" si="9"/>
        <v>9</v>
      </c>
      <c r="N58" s="76">
        <f ca="1">AllPlayers!AC55</f>
        <v>58</v>
      </c>
    </row>
    <row r="59" spans="1:14" x14ac:dyDescent="0.2">
      <c r="A59" s="156">
        <f t="shared" si="10"/>
        <v>55</v>
      </c>
      <c r="B59" s="75" t="str">
        <f t="shared" ca="1" si="0"/>
        <v>Dave Crook</v>
      </c>
      <c r="C59" s="84" t="str">
        <f t="shared" ca="1" si="1"/>
        <v>(Farmers)</v>
      </c>
      <c r="D59" s="85">
        <f t="shared" ca="1" si="2"/>
        <v>67</v>
      </c>
      <c r="E59" s="77">
        <f t="shared" ca="1" si="3"/>
        <v>16</v>
      </c>
      <c r="F59" s="77">
        <f t="shared" ca="1" si="4"/>
        <v>2</v>
      </c>
      <c r="G59" s="78">
        <f t="shared" ca="1" si="5"/>
        <v>105</v>
      </c>
      <c r="H59" s="78">
        <f t="shared" ca="1" si="6"/>
        <v>105</v>
      </c>
      <c r="I59" s="78">
        <f ca="1">AllPlayers!X56</f>
        <v>154</v>
      </c>
      <c r="K59" s="75" t="str">
        <f t="shared" ca="1" si="7"/>
        <v>Des Barry</v>
      </c>
      <c r="L59" s="84" t="str">
        <f t="shared" ca="1" si="8"/>
        <v>(Bishopsford)</v>
      </c>
      <c r="M59" s="86">
        <f t="shared" ca="1" si="9"/>
        <v>9</v>
      </c>
      <c r="N59" s="76">
        <f ca="1">AllPlayers!AC56</f>
        <v>29</v>
      </c>
    </row>
    <row r="60" spans="1:14" x14ac:dyDescent="0.2">
      <c r="A60" s="156">
        <f t="shared" si="10"/>
        <v>56</v>
      </c>
      <c r="B60" s="75" t="str">
        <f t="shared" ca="1" si="0"/>
        <v>Tom Pavitt</v>
      </c>
      <c r="C60" s="84" t="str">
        <f t="shared" ca="1" si="1"/>
        <v>(West Byfleet)</v>
      </c>
      <c r="D60" s="85">
        <f t="shared" ca="1" si="2"/>
        <v>56</v>
      </c>
      <c r="E60" s="77">
        <f t="shared" ca="1" si="3"/>
        <v>22</v>
      </c>
      <c r="F60" s="77">
        <f t="shared" ca="1" si="4"/>
        <v>1</v>
      </c>
      <c r="G60" s="78">
        <f t="shared" ca="1" si="5"/>
        <v>103</v>
      </c>
      <c r="H60" s="78">
        <f t="shared" ca="1" si="6"/>
        <v>103</v>
      </c>
      <c r="I60" s="78">
        <f ca="1">AllPlayers!X57</f>
        <v>212</v>
      </c>
      <c r="K60" s="75" t="str">
        <f t="shared" ca="1" si="7"/>
        <v>Padraig Sharkey</v>
      </c>
      <c r="L60" s="84" t="str">
        <f t="shared" ca="1" si="8"/>
        <v>(Arnie's Army)</v>
      </c>
      <c r="M60" s="86">
        <f t="shared" ca="1" si="9"/>
        <v>9</v>
      </c>
      <c r="N60" s="76">
        <f ca="1">AllPlayers!AC57</f>
        <v>11</v>
      </c>
    </row>
    <row r="61" spans="1:14" x14ac:dyDescent="0.2">
      <c r="A61" s="156">
        <f t="shared" si="10"/>
        <v>57</v>
      </c>
      <c r="B61" s="75" t="str">
        <f t="shared" ca="1" si="0"/>
        <v>Alex Chubb</v>
      </c>
      <c r="C61" s="84" t="str">
        <f t="shared" ca="1" si="1"/>
        <v>(West Byfleet)</v>
      </c>
      <c r="D61" s="85">
        <f t="shared" ca="1" si="2"/>
        <v>50</v>
      </c>
      <c r="E61" s="77">
        <f t="shared" ca="1" si="3"/>
        <v>20</v>
      </c>
      <c r="F61" s="77">
        <f t="shared" ca="1" si="4"/>
        <v>3</v>
      </c>
      <c r="G61" s="78">
        <f t="shared" ca="1" si="5"/>
        <v>99</v>
      </c>
      <c r="H61" s="78">
        <f t="shared" ca="1" si="6"/>
        <v>99</v>
      </c>
      <c r="I61" s="78">
        <f ca="1">AllPlayers!X58</f>
        <v>206</v>
      </c>
      <c r="K61" s="75" t="str">
        <f t="shared" ca="1" si="7"/>
        <v>Phil Mcdonnell</v>
      </c>
      <c r="L61" s="84" t="str">
        <f t="shared" ca="1" si="8"/>
        <v>(Forestdale)</v>
      </c>
      <c r="M61" s="86">
        <f t="shared" ca="1" si="9"/>
        <v>9</v>
      </c>
      <c r="N61" s="76">
        <f ca="1">AllPlayers!AC58</f>
        <v>79</v>
      </c>
    </row>
    <row r="62" spans="1:14" x14ac:dyDescent="0.2">
      <c r="A62" s="156">
        <f t="shared" si="10"/>
        <v>58</v>
      </c>
      <c r="B62" s="75" t="str">
        <f t="shared" ca="1" si="0"/>
        <v>Des Barry</v>
      </c>
      <c r="C62" s="84" t="str">
        <f t="shared" ca="1" si="1"/>
        <v>(Bishopsford)</v>
      </c>
      <c r="D62" s="85">
        <f t="shared" ca="1" si="2"/>
        <v>70</v>
      </c>
      <c r="E62" s="77">
        <f t="shared" ca="1" si="3"/>
        <v>13</v>
      </c>
      <c r="F62" s="77">
        <f t="shared" ca="1" si="4"/>
        <v>1</v>
      </c>
      <c r="G62" s="78">
        <f t="shared" ca="1" si="5"/>
        <v>99</v>
      </c>
      <c r="H62" s="78">
        <f t="shared" ca="1" si="6"/>
        <v>99</v>
      </c>
      <c r="I62" s="78">
        <f ca="1">AllPlayers!X59</f>
        <v>29</v>
      </c>
      <c r="K62" s="75" t="str">
        <f t="shared" ca="1" si="7"/>
        <v>Shane Edwards</v>
      </c>
      <c r="L62" s="84" t="str">
        <f t="shared" ca="1" si="8"/>
        <v>(WPBL)</v>
      </c>
      <c r="M62" s="86">
        <f t="shared" ca="1" si="9"/>
        <v>9</v>
      </c>
      <c r="N62" s="76">
        <f ca="1">AllPlayers!AC59</f>
        <v>234</v>
      </c>
    </row>
    <row r="63" spans="1:14" x14ac:dyDescent="0.2">
      <c r="A63" s="156">
        <f t="shared" si="10"/>
        <v>59</v>
      </c>
      <c r="B63" s="75" t="str">
        <f t="shared" ca="1" si="0"/>
        <v>Ian Thorley</v>
      </c>
      <c r="C63" s="84" t="str">
        <f t="shared" ca="1" si="1"/>
        <v>(Bishopsford)</v>
      </c>
      <c r="D63" s="85">
        <f t="shared" ca="1" si="2"/>
        <v>68</v>
      </c>
      <c r="E63" s="77">
        <f t="shared" ca="1" si="3"/>
        <v>13</v>
      </c>
      <c r="F63" s="77">
        <f t="shared" ca="1" si="4"/>
        <v>1</v>
      </c>
      <c r="G63" s="78">
        <f t="shared" ca="1" si="5"/>
        <v>97</v>
      </c>
      <c r="H63" s="78">
        <f t="shared" ca="1" si="6"/>
        <v>97</v>
      </c>
      <c r="I63" s="78">
        <f ca="1">AllPlayers!X60</f>
        <v>36</v>
      </c>
      <c r="K63" s="75" t="str">
        <f t="shared" ca="1" si="7"/>
        <v>Andy Nye</v>
      </c>
      <c r="L63" s="84" t="str">
        <f t="shared" ca="1" si="8"/>
        <v>(Farmers)</v>
      </c>
      <c r="M63" s="86">
        <f t="shared" ca="1" si="9"/>
        <v>8</v>
      </c>
      <c r="N63" s="76">
        <f ca="1">AllPlayers!AC60</f>
        <v>161</v>
      </c>
    </row>
    <row r="64" spans="1:14" x14ac:dyDescent="0.2">
      <c r="A64" s="156">
        <f t="shared" si="10"/>
        <v>60</v>
      </c>
      <c r="B64" s="75" t="str">
        <f t="shared" ca="1" si="0"/>
        <v>Dave Mann</v>
      </c>
      <c r="C64" s="84" t="str">
        <f t="shared" ca="1" si="1"/>
        <v>(Epsom)</v>
      </c>
      <c r="D64" s="85">
        <f t="shared" ca="1" si="2"/>
        <v>57</v>
      </c>
      <c r="E64" s="77">
        <f t="shared" ca="1" si="3"/>
        <v>15</v>
      </c>
      <c r="F64" s="77">
        <f t="shared" ca="1" si="4"/>
        <v>3</v>
      </c>
      <c r="G64" s="78">
        <f t="shared" ca="1" si="5"/>
        <v>96</v>
      </c>
      <c r="H64" s="78">
        <f t="shared" ca="1" si="6"/>
        <v>96</v>
      </c>
      <c r="I64" s="78">
        <f ca="1">AllPlayers!X61</f>
        <v>56</v>
      </c>
      <c r="K64" s="75" t="str">
        <f t="shared" ca="1" si="7"/>
        <v>Brandonn Monk</v>
      </c>
      <c r="L64" s="84" t="str">
        <f t="shared" ca="1" si="8"/>
        <v>(West Byfleet)</v>
      </c>
      <c r="M64" s="86">
        <f t="shared" ca="1" si="9"/>
        <v>8</v>
      </c>
      <c r="N64" s="76">
        <f ca="1">AllPlayers!AC61</f>
        <v>207</v>
      </c>
    </row>
    <row r="65" spans="1:14" x14ac:dyDescent="0.2">
      <c r="A65" s="156">
        <f t="shared" si="10"/>
        <v>61</v>
      </c>
      <c r="B65" s="75" t="str">
        <f t="shared" ca="1" si="0"/>
        <v>Matthew Chamberlain</v>
      </c>
      <c r="C65" s="84" t="str">
        <f t="shared" ca="1" si="1"/>
        <v>(Forestdale)</v>
      </c>
      <c r="D65" s="85">
        <f t="shared" ca="1" si="2"/>
        <v>50</v>
      </c>
      <c r="E65" s="77">
        <f t="shared" ca="1" si="3"/>
        <v>19</v>
      </c>
      <c r="F65" s="77">
        <f t="shared" ca="1" si="4"/>
        <v>2</v>
      </c>
      <c r="G65" s="78">
        <f t="shared" ca="1" si="5"/>
        <v>94</v>
      </c>
      <c r="H65" s="78">
        <f t="shared" ca="1" si="6"/>
        <v>94</v>
      </c>
      <c r="I65" s="78">
        <f ca="1">AllPlayers!X62</f>
        <v>82</v>
      </c>
      <c r="K65" s="75" t="str">
        <f t="shared" ca="1" si="7"/>
        <v>Darren Everret</v>
      </c>
      <c r="L65" s="84" t="str">
        <f t="shared" ca="1" si="8"/>
        <v>(Arnie's Army)</v>
      </c>
      <c r="M65" s="86">
        <f t="shared" ca="1" si="9"/>
        <v>8</v>
      </c>
      <c r="N65" s="76">
        <f ca="1">AllPlayers!AC62</f>
        <v>10</v>
      </c>
    </row>
    <row r="66" spans="1:14" x14ac:dyDescent="0.2">
      <c r="A66" s="156">
        <f t="shared" si="10"/>
        <v>62</v>
      </c>
      <c r="B66" s="75" t="str">
        <f t="shared" ca="1" si="0"/>
        <v>Phil Mcdonnell</v>
      </c>
      <c r="C66" s="84" t="str">
        <f t="shared" ca="1" si="1"/>
        <v>(Forestdale)</v>
      </c>
      <c r="D66" s="85">
        <f t="shared" ca="1" si="2"/>
        <v>49</v>
      </c>
      <c r="E66" s="77">
        <f t="shared" ca="1" si="3"/>
        <v>19</v>
      </c>
      <c r="F66" s="77">
        <f t="shared" ca="1" si="4"/>
        <v>2</v>
      </c>
      <c r="G66" s="78">
        <f t="shared" ca="1" si="5"/>
        <v>93</v>
      </c>
      <c r="H66" s="78">
        <f t="shared" ca="1" si="6"/>
        <v>93</v>
      </c>
      <c r="I66" s="78">
        <f ca="1">AllPlayers!X63</f>
        <v>79</v>
      </c>
      <c r="K66" s="75" t="str">
        <f t="shared" ca="1" si="7"/>
        <v>Dennis Harris</v>
      </c>
      <c r="L66" s="84" t="str">
        <f t="shared" ca="1" si="8"/>
        <v>(St Peter's)</v>
      </c>
      <c r="M66" s="86">
        <f t="shared" ca="1" si="9"/>
        <v>8</v>
      </c>
      <c r="N66" s="76">
        <f ca="1">AllPlayers!AC63</f>
        <v>108</v>
      </c>
    </row>
    <row r="67" spans="1:14" x14ac:dyDescent="0.2">
      <c r="A67" s="156">
        <f t="shared" si="10"/>
        <v>63</v>
      </c>
      <c r="B67" s="75" t="str">
        <f t="shared" ca="1" si="0"/>
        <v>Shane Edwards</v>
      </c>
      <c r="C67" s="84" t="str">
        <f t="shared" ca="1" si="1"/>
        <v>(WPBL)</v>
      </c>
      <c r="D67" s="85">
        <f t="shared" ca="1" si="2"/>
        <v>41</v>
      </c>
      <c r="E67" s="77">
        <f t="shared" ca="1" si="3"/>
        <v>18</v>
      </c>
      <c r="F67" s="77">
        <f t="shared" ca="1" si="4"/>
        <v>5</v>
      </c>
      <c r="G67" s="78">
        <f t="shared" ca="1" si="5"/>
        <v>92</v>
      </c>
      <c r="H67" s="78">
        <f t="shared" ca="1" si="6"/>
        <v>92</v>
      </c>
      <c r="I67" s="78">
        <f ca="1">AllPlayers!X64</f>
        <v>234</v>
      </c>
      <c r="K67" s="75" t="str">
        <f t="shared" ca="1" si="7"/>
        <v>Peter Green</v>
      </c>
      <c r="L67" s="84" t="str">
        <f t="shared" ca="1" si="8"/>
        <v>(Forestdale)</v>
      </c>
      <c r="M67" s="86">
        <f t="shared" ca="1" si="9"/>
        <v>8</v>
      </c>
      <c r="N67" s="76">
        <f ca="1">AllPlayers!AC64</f>
        <v>86</v>
      </c>
    </row>
    <row r="68" spans="1:14" x14ac:dyDescent="0.2">
      <c r="A68" s="156">
        <f t="shared" si="10"/>
        <v>64</v>
      </c>
      <c r="B68" s="75" t="str">
        <f t="shared" ca="1" si="0"/>
        <v>James Taylor</v>
      </c>
      <c r="C68" s="84" t="str">
        <f t="shared" ca="1" si="1"/>
        <v>(St Peter's)</v>
      </c>
      <c r="D68" s="85">
        <f t="shared" ca="1" si="2"/>
        <v>56</v>
      </c>
      <c r="E68" s="77">
        <f t="shared" ca="1" si="3"/>
        <v>14</v>
      </c>
      <c r="F68" s="77">
        <f t="shared" ca="1" si="4"/>
        <v>2</v>
      </c>
      <c r="G68" s="78">
        <f t="shared" ca="1" si="5"/>
        <v>90</v>
      </c>
      <c r="H68" s="78">
        <f t="shared" ca="1" si="6"/>
        <v>90</v>
      </c>
      <c r="I68" s="78">
        <f ca="1">AllPlayers!X65</f>
        <v>105</v>
      </c>
      <c r="K68" s="75" t="str">
        <f t="shared" ca="1" si="7"/>
        <v>Byron Pendry</v>
      </c>
      <c r="L68" s="84" t="str">
        <f t="shared" ca="1" si="8"/>
        <v>(West Byfleet)</v>
      </c>
      <c r="M68" s="86">
        <f t="shared" ca="1" si="9"/>
        <v>7</v>
      </c>
      <c r="N68" s="76">
        <f ca="1">AllPlayers!AC65</f>
        <v>204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Charlie Martin</v>
      </c>
      <c r="C69" s="84" t="str">
        <f t="shared" ref="C69:C132" ca="1" si="12">IF(AND(J66=FALSE,H69=0),"",VLOOKUP(VLOOKUP($I69,PlayerID,3,FALSE),Teams,3,FALSE))</f>
        <v>(WWMC)</v>
      </c>
      <c r="D69" s="85">
        <f t="shared" ref="D69:D132" ca="1" si="13">IF(AND(J66=FALSE,H69=0),"",ROUND(VLOOKUP($I69,PlayerID,17,FALSE),0))</f>
        <v>47</v>
      </c>
      <c r="E69" s="77">
        <f t="shared" ref="E69:E132" ca="1" si="14">IF(AND(J66=FALSE,H69=0),"",ROUND(VLOOKUP($I69,PlayerID,18,FALSE),0))</f>
        <v>18</v>
      </c>
      <c r="F69" s="77">
        <f t="shared" ref="F69:F132" ca="1" si="15">IF(AND(J66=FALSE,H69=0),"",ROUND(VLOOKUP($I69,PlayerID,19,FALSE),0))</f>
        <v>2</v>
      </c>
      <c r="G69" s="78">
        <f t="shared" ref="G69:G132" ca="1" si="16">IF(AND(J66=FALSE,H69=0),"",H69)</f>
        <v>89</v>
      </c>
      <c r="H69" s="78">
        <f t="shared" ref="H69:H132" ca="1" si="17">IF(ISNA(I69),0,VLOOKUP($I69,PlayerID,20,FALSE))</f>
        <v>89</v>
      </c>
      <c r="I69" s="78">
        <f ca="1">AllPlayers!X66</f>
        <v>183</v>
      </c>
      <c r="K69" s="75" t="str">
        <f t="shared" ref="K69:K132" ca="1" si="18">IF(ISNA(N69),"",VLOOKUP(N69,PlayerID,2,FALSE))</f>
        <v>Ian Chalkley</v>
      </c>
      <c r="L69" s="84" t="str">
        <f t="shared" ref="L69:L132" ca="1" si="19">IF(LEN(K69)&gt;0,VLOOKUP(VLOOKUP($N69,PlayerID,3,FALSE),Teams,3,FALSE),"")</f>
        <v>(West Byfleet)</v>
      </c>
      <c r="M69" s="86">
        <f t="shared" ref="M69:M132" ca="1" si="20">IF(LEN(K69)&gt;0,VLOOKUP(N69,PlayerID,25,FALSE),"")</f>
        <v>7</v>
      </c>
      <c r="N69" s="76">
        <f ca="1">AllPlayers!AC66</f>
        <v>203</v>
      </c>
    </row>
    <row r="70" spans="1:14" x14ac:dyDescent="0.2">
      <c r="A70" s="156">
        <f t="shared" si="10"/>
        <v>66</v>
      </c>
      <c r="B70" s="75" t="str">
        <f t="shared" ca="1" si="11"/>
        <v>Ray Crook</v>
      </c>
      <c r="C70" s="84" t="str">
        <f t="shared" ca="1" si="12"/>
        <v>(Farmers)</v>
      </c>
      <c r="D70" s="85">
        <f t="shared" ca="1" si="13"/>
        <v>58</v>
      </c>
      <c r="E70" s="77">
        <f t="shared" ca="1" si="14"/>
        <v>12</v>
      </c>
      <c r="F70" s="77">
        <f t="shared" ca="1" si="15"/>
        <v>2</v>
      </c>
      <c r="G70" s="78">
        <f t="shared" ca="1" si="16"/>
        <v>88</v>
      </c>
      <c r="H70" s="78">
        <f t="shared" ca="1" si="17"/>
        <v>88</v>
      </c>
      <c r="I70" s="78">
        <f ca="1">AllPlayers!X67</f>
        <v>153</v>
      </c>
      <c r="K70" s="75" t="str">
        <f t="shared" ca="1" si="18"/>
        <v>James Taylor</v>
      </c>
      <c r="L70" s="84" t="str">
        <f t="shared" ca="1" si="19"/>
        <v>(St Peter's)</v>
      </c>
      <c r="M70" s="86">
        <f t="shared" ca="1" si="20"/>
        <v>7</v>
      </c>
      <c r="N70" s="76">
        <f ca="1">AllPlayers!AC67</f>
        <v>105</v>
      </c>
    </row>
    <row r="71" spans="1:14" x14ac:dyDescent="0.2">
      <c r="A71" s="156">
        <f t="shared" ref="A71:A134" si="21">A70+1</f>
        <v>67</v>
      </c>
      <c r="B71" s="75" t="str">
        <f t="shared" ca="1" si="11"/>
        <v>Martin Byrne</v>
      </c>
      <c r="C71" s="84" t="str">
        <f t="shared" ca="1" si="12"/>
        <v>(Epsom)</v>
      </c>
      <c r="D71" s="85">
        <f t="shared" ca="1" si="13"/>
        <v>42</v>
      </c>
      <c r="E71" s="77">
        <f t="shared" ca="1" si="14"/>
        <v>16</v>
      </c>
      <c r="F71" s="77">
        <f t="shared" ca="1" si="15"/>
        <v>3</v>
      </c>
      <c r="G71" s="78">
        <f t="shared" ca="1" si="16"/>
        <v>83</v>
      </c>
      <c r="H71" s="78">
        <f t="shared" ca="1" si="17"/>
        <v>83</v>
      </c>
      <c r="I71" s="78">
        <f ca="1">AllPlayers!X68</f>
        <v>51</v>
      </c>
      <c r="K71" s="75" t="str">
        <f t="shared" ca="1" si="18"/>
        <v>Martin Byrne</v>
      </c>
      <c r="L71" s="84" t="str">
        <f t="shared" ca="1" si="19"/>
        <v>(Epsom)</v>
      </c>
      <c r="M71" s="86">
        <f t="shared" ca="1" si="20"/>
        <v>7</v>
      </c>
      <c r="N71" s="76">
        <f ca="1">AllPlayers!AC68</f>
        <v>51</v>
      </c>
    </row>
    <row r="72" spans="1:14" x14ac:dyDescent="0.2">
      <c r="A72" s="156">
        <f t="shared" si="21"/>
        <v>68</v>
      </c>
      <c r="B72" s="75" t="str">
        <f t="shared" ca="1" si="11"/>
        <v>Steve Cole</v>
      </c>
      <c r="C72" s="84" t="str">
        <f t="shared" ca="1" si="12"/>
        <v>(Sunbury)</v>
      </c>
      <c r="D72" s="85">
        <f t="shared" ca="1" si="13"/>
        <v>54</v>
      </c>
      <c r="E72" s="77">
        <f t="shared" ca="1" si="14"/>
        <v>10</v>
      </c>
      <c r="F72" s="77">
        <f t="shared" ca="1" si="15"/>
        <v>3</v>
      </c>
      <c r="G72" s="78">
        <f t="shared" ca="1" si="16"/>
        <v>83</v>
      </c>
      <c r="H72" s="78">
        <f t="shared" ca="1" si="17"/>
        <v>83</v>
      </c>
      <c r="I72" s="78">
        <f ca="1">AllPlayers!X69</f>
        <v>130</v>
      </c>
      <c r="K72" s="75" t="str">
        <f t="shared" ca="1" si="18"/>
        <v>Paul Tudor</v>
      </c>
      <c r="L72" s="84" t="str">
        <f t="shared" ca="1" si="19"/>
        <v>(WPBL)</v>
      </c>
      <c r="M72" s="86">
        <f t="shared" ca="1" si="20"/>
        <v>7</v>
      </c>
      <c r="N72" s="76">
        <f ca="1">AllPlayers!AC69</f>
        <v>230</v>
      </c>
    </row>
    <row r="73" spans="1:14" x14ac:dyDescent="0.2">
      <c r="A73" s="156">
        <f t="shared" si="21"/>
        <v>69</v>
      </c>
      <c r="B73" s="75" t="str">
        <f t="shared" ca="1" si="11"/>
        <v>Byron Pendry</v>
      </c>
      <c r="C73" s="84" t="str">
        <f t="shared" ca="1" si="12"/>
        <v>(West Byfleet)</v>
      </c>
      <c r="D73" s="85">
        <f t="shared" ca="1" si="13"/>
        <v>46</v>
      </c>
      <c r="E73" s="77">
        <f t="shared" ca="1" si="14"/>
        <v>14</v>
      </c>
      <c r="F73" s="77">
        <f t="shared" ca="1" si="15"/>
        <v>2</v>
      </c>
      <c r="G73" s="78">
        <f t="shared" ca="1" si="16"/>
        <v>80</v>
      </c>
      <c r="H73" s="78">
        <f t="shared" ca="1" si="17"/>
        <v>80</v>
      </c>
      <c r="I73" s="78">
        <f ca="1">AllPlayers!X70</f>
        <v>204</v>
      </c>
      <c r="K73" s="75" t="str">
        <f t="shared" ca="1" si="18"/>
        <v>Richard Cox</v>
      </c>
      <c r="L73" s="84" t="str">
        <f t="shared" ca="1" si="19"/>
        <v>(Arnie's Army)</v>
      </c>
      <c r="M73" s="86">
        <f t="shared" ca="1" si="20"/>
        <v>7</v>
      </c>
      <c r="N73" s="76">
        <f ca="1">AllPlayers!AC70</f>
        <v>3</v>
      </c>
    </row>
    <row r="74" spans="1:14" x14ac:dyDescent="0.2">
      <c r="A74" s="156">
        <f t="shared" si="21"/>
        <v>70</v>
      </c>
      <c r="B74" s="75" t="str">
        <f t="shared" ca="1" si="11"/>
        <v>Richard Cox</v>
      </c>
      <c r="C74" s="84" t="str">
        <f t="shared" ca="1" si="12"/>
        <v>(Arnie's Army)</v>
      </c>
      <c r="D74" s="85">
        <f t="shared" ca="1" si="13"/>
        <v>43</v>
      </c>
      <c r="E74" s="77">
        <f t="shared" ca="1" si="14"/>
        <v>14</v>
      </c>
      <c r="F74" s="77">
        <f t="shared" ca="1" si="15"/>
        <v>1</v>
      </c>
      <c r="G74" s="78">
        <f t="shared" ca="1" si="16"/>
        <v>74</v>
      </c>
      <c r="H74" s="78">
        <f t="shared" ca="1" si="17"/>
        <v>74</v>
      </c>
      <c r="I74" s="78">
        <f ca="1">AllPlayers!X71</f>
        <v>3</v>
      </c>
      <c r="K74" s="75" t="str">
        <f t="shared" ca="1" si="18"/>
        <v>Dave Crook</v>
      </c>
      <c r="L74" s="84" t="str">
        <f t="shared" ca="1" si="19"/>
        <v>(Farmers)</v>
      </c>
      <c r="M74" s="86">
        <f t="shared" ca="1" si="20"/>
        <v>6</v>
      </c>
      <c r="N74" s="76">
        <f ca="1">AllPlayers!AC71</f>
        <v>154</v>
      </c>
    </row>
    <row r="75" spans="1:14" x14ac:dyDescent="0.2">
      <c r="A75" s="156">
        <f t="shared" si="21"/>
        <v>71</v>
      </c>
      <c r="B75" s="75" t="str">
        <f t="shared" ca="1" si="11"/>
        <v>Adam Penney</v>
      </c>
      <c r="C75" s="84" t="str">
        <f t="shared" ca="1" si="12"/>
        <v>(West Byfleet)</v>
      </c>
      <c r="D75" s="85">
        <f t="shared" ca="1" si="13"/>
        <v>47</v>
      </c>
      <c r="E75" s="77">
        <f t="shared" ca="1" si="14"/>
        <v>10</v>
      </c>
      <c r="F75" s="77">
        <f t="shared" ca="1" si="15"/>
        <v>2</v>
      </c>
      <c r="G75" s="78">
        <f t="shared" ca="1" si="16"/>
        <v>73</v>
      </c>
      <c r="H75" s="78">
        <f t="shared" ca="1" si="17"/>
        <v>73</v>
      </c>
      <c r="I75" s="78">
        <f ca="1">AllPlayers!X72</f>
        <v>214</v>
      </c>
      <c r="K75" s="75" t="str">
        <f t="shared" ca="1" si="18"/>
        <v>James Kent</v>
      </c>
      <c r="L75" s="84" t="str">
        <f t="shared" ca="1" si="19"/>
        <v>(West Byfleet)</v>
      </c>
      <c r="M75" s="86">
        <f t="shared" ca="1" si="20"/>
        <v>6</v>
      </c>
      <c r="N75" s="76">
        <f ca="1">AllPlayers!AC72</f>
        <v>205</v>
      </c>
    </row>
    <row r="76" spans="1:14" x14ac:dyDescent="0.2">
      <c r="A76" s="156">
        <f t="shared" si="21"/>
        <v>72</v>
      </c>
      <c r="B76" s="75" t="str">
        <f t="shared" ca="1" si="11"/>
        <v>Darren Everret</v>
      </c>
      <c r="C76" s="84" t="str">
        <f t="shared" ca="1" si="12"/>
        <v>(Arnie's Army)</v>
      </c>
      <c r="D76" s="85">
        <f t="shared" ca="1" si="13"/>
        <v>45</v>
      </c>
      <c r="E76" s="77">
        <f t="shared" ca="1" si="14"/>
        <v>14</v>
      </c>
      <c r="F76" s="77">
        <f t="shared" ca="1" si="15"/>
        <v>0</v>
      </c>
      <c r="G76" s="78">
        <f t="shared" ca="1" si="16"/>
        <v>73</v>
      </c>
      <c r="H76" s="78">
        <f t="shared" ca="1" si="17"/>
        <v>73</v>
      </c>
      <c r="I76" s="78">
        <f ca="1">AllPlayers!X73</f>
        <v>10</v>
      </c>
      <c r="K76" s="75" t="str">
        <f t="shared" ca="1" si="18"/>
        <v>Lee Royal</v>
      </c>
      <c r="L76" s="84" t="str">
        <f t="shared" ca="1" si="19"/>
        <v>(St Peter's)</v>
      </c>
      <c r="M76" s="86">
        <f t="shared" ca="1" si="20"/>
        <v>6</v>
      </c>
      <c r="N76" s="76">
        <f ca="1">AllPlayers!AC73</f>
        <v>107</v>
      </c>
    </row>
    <row r="77" spans="1:14" x14ac:dyDescent="0.2">
      <c r="A77" s="156">
        <f t="shared" si="21"/>
        <v>73</v>
      </c>
      <c r="B77" s="75" t="str">
        <f t="shared" ca="1" si="11"/>
        <v>Padraig Sharkey</v>
      </c>
      <c r="C77" s="84" t="str">
        <f t="shared" ca="1" si="12"/>
        <v>(Arnie's Army)</v>
      </c>
      <c r="D77" s="85">
        <f t="shared" ca="1" si="13"/>
        <v>36</v>
      </c>
      <c r="E77" s="77">
        <f t="shared" ca="1" si="14"/>
        <v>13</v>
      </c>
      <c r="F77" s="77">
        <f t="shared" ca="1" si="15"/>
        <v>3</v>
      </c>
      <c r="G77" s="78">
        <f t="shared" ca="1" si="16"/>
        <v>71</v>
      </c>
      <c r="H77" s="78">
        <f t="shared" ca="1" si="17"/>
        <v>71</v>
      </c>
      <c r="I77" s="78">
        <f ca="1">AllPlayers!X74</f>
        <v>11</v>
      </c>
      <c r="K77" s="75" t="str">
        <f t="shared" ca="1" si="18"/>
        <v>Matthew Chamberlain</v>
      </c>
      <c r="L77" s="84" t="str">
        <f t="shared" ca="1" si="19"/>
        <v>(Forestdale)</v>
      </c>
      <c r="M77" s="86">
        <f t="shared" ca="1" si="20"/>
        <v>6</v>
      </c>
      <c r="N77" s="76">
        <f ca="1">AllPlayers!AC74</f>
        <v>82</v>
      </c>
    </row>
    <row r="78" spans="1:14" x14ac:dyDescent="0.2">
      <c r="A78" s="156">
        <f t="shared" si="21"/>
        <v>74</v>
      </c>
      <c r="B78" s="75" t="str">
        <f t="shared" ca="1" si="11"/>
        <v>Lee Royal</v>
      </c>
      <c r="C78" s="84" t="str">
        <f t="shared" ca="1" si="12"/>
        <v>(St Peter's)</v>
      </c>
      <c r="D78" s="85">
        <f t="shared" ca="1" si="13"/>
        <v>34</v>
      </c>
      <c r="E78" s="77">
        <f t="shared" ca="1" si="14"/>
        <v>15</v>
      </c>
      <c r="F78" s="77">
        <f t="shared" ca="1" si="15"/>
        <v>2</v>
      </c>
      <c r="G78" s="78">
        <f t="shared" ca="1" si="16"/>
        <v>70</v>
      </c>
      <c r="H78" s="78">
        <f t="shared" ca="1" si="17"/>
        <v>70</v>
      </c>
      <c r="I78" s="78">
        <f ca="1">AllPlayers!X75</f>
        <v>107</v>
      </c>
      <c r="K78" s="75" t="str">
        <f t="shared" ca="1" si="18"/>
        <v>Ronnie Godbeer</v>
      </c>
      <c r="L78" s="84" t="str">
        <f t="shared" ca="1" si="19"/>
        <v>(WWMC)</v>
      </c>
      <c r="M78" s="86">
        <f t="shared" ca="1" si="20"/>
        <v>6</v>
      </c>
      <c r="N78" s="76">
        <f ca="1">AllPlayers!AC75</f>
        <v>185</v>
      </c>
    </row>
    <row r="79" spans="1:14" x14ac:dyDescent="0.2">
      <c r="A79" s="156">
        <f t="shared" si="21"/>
        <v>75</v>
      </c>
      <c r="B79" s="75" t="str">
        <f t="shared" ca="1" si="11"/>
        <v>Colin Mann</v>
      </c>
      <c r="C79" s="84" t="str">
        <f t="shared" ca="1" si="12"/>
        <v>(Epsom)</v>
      </c>
      <c r="D79" s="85">
        <f t="shared" ca="1" si="13"/>
        <v>47</v>
      </c>
      <c r="E79" s="77">
        <f t="shared" ca="1" si="14"/>
        <v>8</v>
      </c>
      <c r="F79" s="77">
        <f t="shared" ca="1" si="15"/>
        <v>2</v>
      </c>
      <c r="G79" s="78">
        <f t="shared" ca="1" si="16"/>
        <v>69</v>
      </c>
      <c r="H79" s="78">
        <f t="shared" ca="1" si="17"/>
        <v>69</v>
      </c>
      <c r="I79" s="78">
        <f ca="1">AllPlayers!X76</f>
        <v>64</v>
      </c>
      <c r="K79" s="75" t="str">
        <f t="shared" ca="1" si="18"/>
        <v>Steven Mead</v>
      </c>
      <c r="L79" s="84" t="str">
        <f t="shared" ca="1" si="19"/>
        <v>(St Peter's)</v>
      </c>
      <c r="M79" s="86">
        <f t="shared" ca="1" si="20"/>
        <v>6</v>
      </c>
      <c r="N79" s="76">
        <f ca="1">AllPlayers!AC76</f>
        <v>101</v>
      </c>
    </row>
    <row r="80" spans="1:14" x14ac:dyDescent="0.2">
      <c r="A80" s="156">
        <f t="shared" si="21"/>
        <v>76</v>
      </c>
      <c r="B80" s="75" t="str">
        <f t="shared" ca="1" si="11"/>
        <v>Brandonn Monk</v>
      </c>
      <c r="C80" s="84" t="str">
        <f t="shared" ca="1" si="12"/>
        <v>(West Byfleet)</v>
      </c>
      <c r="D80" s="85">
        <f t="shared" ca="1" si="13"/>
        <v>26</v>
      </c>
      <c r="E80" s="77">
        <f t="shared" ca="1" si="14"/>
        <v>18</v>
      </c>
      <c r="F80" s="77">
        <f t="shared" ca="1" si="15"/>
        <v>1</v>
      </c>
      <c r="G80" s="78">
        <f t="shared" ca="1" si="16"/>
        <v>65</v>
      </c>
      <c r="H80" s="78">
        <f t="shared" ca="1" si="17"/>
        <v>65</v>
      </c>
      <c r="I80" s="78">
        <f ca="1">AllPlayers!X77</f>
        <v>207</v>
      </c>
      <c r="K80" s="75" t="str">
        <f t="shared" ca="1" si="18"/>
        <v>Daryl Clark</v>
      </c>
      <c r="L80" s="84" t="str">
        <f t="shared" ca="1" si="19"/>
        <v>(Bishopsford)</v>
      </c>
      <c r="M80" s="86">
        <f t="shared" ca="1" si="20"/>
        <v>5</v>
      </c>
      <c r="N80" s="76">
        <f ca="1">AllPlayers!AC77</f>
        <v>30</v>
      </c>
    </row>
    <row r="81" spans="1:14" x14ac:dyDescent="0.2">
      <c r="A81" s="156">
        <f t="shared" si="21"/>
        <v>77</v>
      </c>
      <c r="B81" s="75" t="str">
        <f t="shared" ca="1" si="11"/>
        <v>Dave Godfrey</v>
      </c>
      <c r="C81" s="84" t="str">
        <f t="shared" ca="1" si="12"/>
        <v>(Forestdale)</v>
      </c>
      <c r="D81" s="85">
        <f t="shared" ca="1" si="13"/>
        <v>42</v>
      </c>
      <c r="E81" s="77">
        <f t="shared" ca="1" si="14"/>
        <v>10</v>
      </c>
      <c r="F81" s="77">
        <f t="shared" ca="1" si="15"/>
        <v>1</v>
      </c>
      <c r="G81" s="78">
        <f t="shared" ca="1" si="16"/>
        <v>65</v>
      </c>
      <c r="H81" s="78">
        <f t="shared" ca="1" si="17"/>
        <v>65</v>
      </c>
      <c r="I81" s="78">
        <f ca="1">AllPlayers!X78</f>
        <v>80</v>
      </c>
      <c r="K81" s="75" t="str">
        <f t="shared" ca="1" si="18"/>
        <v>Richard Mclaughlin</v>
      </c>
      <c r="L81" s="84" t="str">
        <f t="shared" ca="1" si="19"/>
        <v>(WWMC)</v>
      </c>
      <c r="M81" s="86">
        <f t="shared" ca="1" si="20"/>
        <v>5</v>
      </c>
      <c r="N81" s="76">
        <f ca="1">AllPlayers!AC78</f>
        <v>181</v>
      </c>
    </row>
    <row r="82" spans="1:14" x14ac:dyDescent="0.2">
      <c r="A82" s="156">
        <f t="shared" si="21"/>
        <v>78</v>
      </c>
      <c r="B82" s="75" t="str">
        <f t="shared" ca="1" si="11"/>
        <v>Wayne Harrison</v>
      </c>
      <c r="C82" s="84" t="str">
        <f t="shared" ca="1" si="12"/>
        <v>(Forestdale)</v>
      </c>
      <c r="D82" s="85">
        <f t="shared" ca="1" si="13"/>
        <v>46</v>
      </c>
      <c r="E82" s="77">
        <f t="shared" ca="1" si="14"/>
        <v>9</v>
      </c>
      <c r="F82" s="77">
        <f t="shared" ca="1" si="15"/>
        <v>0</v>
      </c>
      <c r="G82" s="78">
        <f t="shared" ca="1" si="16"/>
        <v>64</v>
      </c>
      <c r="H82" s="78">
        <f t="shared" ca="1" si="17"/>
        <v>64</v>
      </c>
      <c r="I82" s="78">
        <f ca="1">AllPlayers!X79</f>
        <v>81</v>
      </c>
      <c r="K82" s="75" t="str">
        <f t="shared" ca="1" si="18"/>
        <v>Steve Cole</v>
      </c>
      <c r="L82" s="84" t="str">
        <f t="shared" ca="1" si="19"/>
        <v>(Sunbury)</v>
      </c>
      <c r="M82" s="86">
        <f t="shared" ca="1" si="20"/>
        <v>5</v>
      </c>
      <c r="N82" s="76">
        <f ca="1">AllPlayers!AC79</f>
        <v>130</v>
      </c>
    </row>
    <row r="83" spans="1:14" x14ac:dyDescent="0.2">
      <c r="A83" s="156">
        <f t="shared" si="21"/>
        <v>79</v>
      </c>
      <c r="B83" s="75" t="str">
        <f t="shared" ca="1" si="11"/>
        <v>Scott Golding</v>
      </c>
      <c r="C83" s="84" t="str">
        <f t="shared" ca="1" si="12"/>
        <v>(St Peter's)</v>
      </c>
      <c r="D83" s="85">
        <f t="shared" ca="1" si="13"/>
        <v>43</v>
      </c>
      <c r="E83" s="77">
        <f t="shared" ca="1" si="14"/>
        <v>9</v>
      </c>
      <c r="F83" s="77">
        <f t="shared" ca="1" si="15"/>
        <v>0</v>
      </c>
      <c r="G83" s="78">
        <f t="shared" ca="1" si="16"/>
        <v>61</v>
      </c>
      <c r="H83" s="78">
        <f t="shared" ca="1" si="17"/>
        <v>61</v>
      </c>
      <c r="I83" s="78">
        <f ca="1">AllPlayers!X80</f>
        <v>109</v>
      </c>
      <c r="K83" s="75" t="str">
        <f t="shared" ca="1" si="18"/>
        <v>Ben Sutton</v>
      </c>
      <c r="L83" s="84" t="str">
        <f t="shared" ca="1" si="19"/>
        <v>(Forestdale)</v>
      </c>
      <c r="M83" s="86">
        <f t="shared" ca="1" si="20"/>
        <v>4</v>
      </c>
      <c r="N83" s="76">
        <f ca="1">AllPlayers!AC80</f>
        <v>89</v>
      </c>
    </row>
    <row r="84" spans="1:14" x14ac:dyDescent="0.2">
      <c r="A84" s="156">
        <f t="shared" si="21"/>
        <v>80</v>
      </c>
      <c r="B84" s="75" t="str">
        <f t="shared" ca="1" si="11"/>
        <v>James Kent</v>
      </c>
      <c r="C84" s="84" t="str">
        <f t="shared" ca="1" si="12"/>
        <v>(West Byfleet)</v>
      </c>
      <c r="D84" s="85">
        <f t="shared" ca="1" si="13"/>
        <v>32</v>
      </c>
      <c r="E84" s="77">
        <f t="shared" ca="1" si="14"/>
        <v>12</v>
      </c>
      <c r="F84" s="77">
        <f t="shared" ca="1" si="15"/>
        <v>1</v>
      </c>
      <c r="G84" s="78">
        <f t="shared" ca="1" si="16"/>
        <v>59</v>
      </c>
      <c r="H84" s="78">
        <f t="shared" ca="1" si="17"/>
        <v>59</v>
      </c>
      <c r="I84" s="78">
        <f ca="1">AllPlayers!X81</f>
        <v>205</v>
      </c>
      <c r="K84" s="75" t="str">
        <f t="shared" ca="1" si="18"/>
        <v>Dave Horan</v>
      </c>
      <c r="L84" s="84" t="str">
        <f t="shared" ca="1" si="19"/>
        <v>(Sunbury)</v>
      </c>
      <c r="M84" s="86">
        <f t="shared" ca="1" si="20"/>
        <v>4</v>
      </c>
      <c r="N84" s="76">
        <f ca="1">AllPlayers!AC81</f>
        <v>133</v>
      </c>
    </row>
    <row r="85" spans="1:14" x14ac:dyDescent="0.2">
      <c r="A85" s="156">
        <f t="shared" si="21"/>
        <v>81</v>
      </c>
      <c r="B85" s="75" t="str">
        <f t="shared" ca="1" si="11"/>
        <v xml:space="preserve">Stephen Hindson </v>
      </c>
      <c r="C85" s="84" t="str">
        <f t="shared" ca="1" si="12"/>
        <v>(Forestdale)</v>
      </c>
      <c r="D85" s="85">
        <f t="shared" ca="1" si="13"/>
        <v>45</v>
      </c>
      <c r="E85" s="77">
        <f t="shared" ca="1" si="14"/>
        <v>5</v>
      </c>
      <c r="F85" s="77">
        <f t="shared" ca="1" si="15"/>
        <v>1</v>
      </c>
      <c r="G85" s="78">
        <f t="shared" ca="1" si="16"/>
        <v>58</v>
      </c>
      <c r="H85" s="78">
        <f t="shared" ca="1" si="17"/>
        <v>58</v>
      </c>
      <c r="I85" s="78">
        <f ca="1">AllPlayers!X82</f>
        <v>76</v>
      </c>
      <c r="K85" s="75" t="str">
        <f t="shared" ca="1" si="18"/>
        <v>Dave Mann</v>
      </c>
      <c r="L85" s="84" t="str">
        <f t="shared" ca="1" si="19"/>
        <v>(Epsom)</v>
      </c>
      <c r="M85" s="86">
        <f t="shared" ca="1" si="20"/>
        <v>4</v>
      </c>
      <c r="N85" s="76">
        <f ca="1">AllPlayers!AC82</f>
        <v>56</v>
      </c>
    </row>
    <row r="86" spans="1:14" x14ac:dyDescent="0.2">
      <c r="A86" s="156">
        <f t="shared" si="21"/>
        <v>82</v>
      </c>
      <c r="B86" s="75" t="str">
        <f t="shared" ca="1" si="11"/>
        <v>Kevin Gibbs</v>
      </c>
      <c r="C86" s="84" t="str">
        <f t="shared" ca="1" si="12"/>
        <v>(Epsom)</v>
      </c>
      <c r="D86" s="85">
        <f t="shared" ca="1" si="13"/>
        <v>31</v>
      </c>
      <c r="E86" s="77">
        <f t="shared" ca="1" si="14"/>
        <v>11</v>
      </c>
      <c r="F86" s="77">
        <f t="shared" ca="1" si="15"/>
        <v>1</v>
      </c>
      <c r="G86" s="78">
        <f t="shared" ca="1" si="16"/>
        <v>56</v>
      </c>
      <c r="H86" s="78">
        <f t="shared" ca="1" si="17"/>
        <v>56</v>
      </c>
      <c r="I86" s="78">
        <f ca="1">AllPlayers!X83</f>
        <v>66</v>
      </c>
      <c r="K86" s="75" t="str">
        <f t="shared" ca="1" si="18"/>
        <v>Kevin Gibbs</v>
      </c>
      <c r="L86" s="84" t="str">
        <f t="shared" ca="1" si="19"/>
        <v>(Epsom)</v>
      </c>
      <c r="M86" s="86">
        <f t="shared" ca="1" si="20"/>
        <v>4</v>
      </c>
      <c r="N86" s="76">
        <f ca="1">AllPlayers!AC83</f>
        <v>66</v>
      </c>
    </row>
    <row r="87" spans="1:14" x14ac:dyDescent="0.2">
      <c r="A87" s="156">
        <f t="shared" si="21"/>
        <v>83</v>
      </c>
      <c r="B87" s="75" t="str">
        <f t="shared" ca="1" si="11"/>
        <v>Ronnie Godbeer</v>
      </c>
      <c r="C87" s="84" t="str">
        <f t="shared" ca="1" si="12"/>
        <v>(WWMC)</v>
      </c>
      <c r="D87" s="85">
        <f t="shared" ca="1" si="13"/>
        <v>31</v>
      </c>
      <c r="E87" s="77">
        <f t="shared" ca="1" si="14"/>
        <v>6</v>
      </c>
      <c r="F87" s="77">
        <f t="shared" ca="1" si="15"/>
        <v>3</v>
      </c>
      <c r="G87" s="78">
        <f t="shared" ca="1" si="16"/>
        <v>52</v>
      </c>
      <c r="H87" s="78">
        <f t="shared" ca="1" si="17"/>
        <v>52</v>
      </c>
      <c r="I87" s="78">
        <f ca="1">AllPlayers!X84</f>
        <v>185</v>
      </c>
      <c r="K87" s="75" t="str">
        <f t="shared" ca="1" si="18"/>
        <v>Ray Crook</v>
      </c>
      <c r="L87" s="84" t="str">
        <f t="shared" ca="1" si="19"/>
        <v>(Farmers)</v>
      </c>
      <c r="M87" s="86">
        <f t="shared" ca="1" si="20"/>
        <v>4</v>
      </c>
      <c r="N87" s="76">
        <f ca="1">AllPlayers!AC84</f>
        <v>153</v>
      </c>
    </row>
    <row r="88" spans="1:14" x14ac:dyDescent="0.2">
      <c r="A88" s="156">
        <f t="shared" si="21"/>
        <v>84</v>
      </c>
      <c r="B88" s="75" t="str">
        <f t="shared" ca="1" si="11"/>
        <v>Diogo Portela</v>
      </c>
      <c r="C88" s="84" t="str">
        <f t="shared" ca="1" si="12"/>
        <v>(Bishopsford)</v>
      </c>
      <c r="D88" s="85">
        <f t="shared" ca="1" si="13"/>
        <v>21</v>
      </c>
      <c r="E88" s="77">
        <f t="shared" ca="1" si="14"/>
        <v>9</v>
      </c>
      <c r="F88" s="77">
        <f t="shared" ca="1" si="15"/>
        <v>3</v>
      </c>
      <c r="G88" s="78">
        <f t="shared" ca="1" si="16"/>
        <v>48</v>
      </c>
      <c r="H88" s="78">
        <f t="shared" ca="1" si="17"/>
        <v>48</v>
      </c>
      <c r="I88" s="78">
        <f ca="1">AllPlayers!X85</f>
        <v>39</v>
      </c>
      <c r="K88" s="75" t="str">
        <f t="shared" ca="1" si="18"/>
        <v xml:space="preserve">Stephen Hindson </v>
      </c>
      <c r="L88" s="84" t="str">
        <f t="shared" ca="1" si="19"/>
        <v>(Forestdale)</v>
      </c>
      <c r="M88" s="86">
        <f t="shared" ca="1" si="20"/>
        <v>4</v>
      </c>
      <c r="N88" s="76">
        <f ca="1">AllPlayers!AC85</f>
        <v>76</v>
      </c>
    </row>
    <row r="89" spans="1:14" x14ac:dyDescent="0.2">
      <c r="A89" s="156">
        <f t="shared" si="21"/>
        <v>85</v>
      </c>
      <c r="B89" s="75" t="str">
        <f t="shared" ca="1" si="11"/>
        <v>Steven Mead</v>
      </c>
      <c r="C89" s="84" t="str">
        <f t="shared" ca="1" si="12"/>
        <v>(St Peter's)</v>
      </c>
      <c r="D89" s="85">
        <f t="shared" ca="1" si="13"/>
        <v>28</v>
      </c>
      <c r="E89" s="77">
        <f t="shared" ca="1" si="14"/>
        <v>8</v>
      </c>
      <c r="F89" s="77">
        <f t="shared" ca="1" si="15"/>
        <v>1</v>
      </c>
      <c r="G89" s="78">
        <f t="shared" ca="1" si="16"/>
        <v>47</v>
      </c>
      <c r="H89" s="78">
        <f t="shared" ca="1" si="17"/>
        <v>47</v>
      </c>
      <c r="I89" s="78">
        <f ca="1">AllPlayers!X86</f>
        <v>101</v>
      </c>
      <c r="K89" s="75" t="str">
        <f t="shared" ca="1" si="18"/>
        <v>Dave Parletti</v>
      </c>
      <c r="L89" s="84" t="str">
        <f t="shared" ca="1" si="19"/>
        <v>(WPBL)</v>
      </c>
      <c r="M89" s="86">
        <f t="shared" ca="1" si="20"/>
        <v>3</v>
      </c>
      <c r="N89" s="76">
        <f ca="1">AllPlayers!AC86</f>
        <v>227</v>
      </c>
    </row>
    <row r="90" spans="1:14" x14ac:dyDescent="0.2">
      <c r="A90" s="156">
        <f t="shared" si="21"/>
        <v>86</v>
      </c>
      <c r="B90" s="75" t="str">
        <f t="shared" ca="1" si="11"/>
        <v>Daryl Clark</v>
      </c>
      <c r="C90" s="84" t="str">
        <f t="shared" ca="1" si="12"/>
        <v>(Bishopsford)</v>
      </c>
      <c r="D90" s="85">
        <f t="shared" ca="1" si="13"/>
        <v>29</v>
      </c>
      <c r="E90" s="77">
        <f t="shared" ca="1" si="14"/>
        <v>7</v>
      </c>
      <c r="F90" s="77">
        <f t="shared" ca="1" si="15"/>
        <v>0</v>
      </c>
      <c r="G90" s="78">
        <f t="shared" ca="1" si="16"/>
        <v>43</v>
      </c>
      <c r="H90" s="78">
        <f t="shared" ca="1" si="17"/>
        <v>43</v>
      </c>
      <c r="I90" s="78">
        <f ca="1">AllPlayers!X87</f>
        <v>30</v>
      </c>
      <c r="K90" s="75" t="str">
        <f t="shared" ca="1" si="18"/>
        <v>Diogo Portela</v>
      </c>
      <c r="L90" s="84" t="str">
        <f t="shared" ca="1" si="19"/>
        <v>(Bishopsford)</v>
      </c>
      <c r="M90" s="86">
        <f t="shared" ca="1" si="20"/>
        <v>3</v>
      </c>
      <c r="N90" s="76">
        <f ca="1">AllPlayers!AC87</f>
        <v>39</v>
      </c>
    </row>
    <row r="91" spans="1:14" x14ac:dyDescent="0.2">
      <c r="A91" s="156">
        <f t="shared" si="21"/>
        <v>87</v>
      </c>
      <c r="B91" s="75" t="str">
        <f t="shared" ca="1" si="11"/>
        <v>Matt Hall</v>
      </c>
      <c r="C91" s="84" t="str">
        <f t="shared" ca="1" si="12"/>
        <v>(Sunbury)</v>
      </c>
      <c r="D91" s="85">
        <f t="shared" ca="1" si="13"/>
        <v>16</v>
      </c>
      <c r="E91" s="77">
        <f t="shared" ca="1" si="14"/>
        <v>13</v>
      </c>
      <c r="F91" s="77">
        <f t="shared" ca="1" si="15"/>
        <v>0</v>
      </c>
      <c r="G91" s="78">
        <f t="shared" ca="1" si="16"/>
        <v>42</v>
      </c>
      <c r="H91" s="78">
        <f t="shared" ca="1" si="17"/>
        <v>42</v>
      </c>
      <c r="I91" s="78">
        <f ca="1">AllPlayers!X88</f>
        <v>134</v>
      </c>
      <c r="K91" s="75" t="str">
        <f t="shared" ca="1" si="18"/>
        <v>Terry Dersley</v>
      </c>
      <c r="L91" s="84" t="str">
        <f t="shared" ca="1" si="19"/>
        <v>(Forestdale)</v>
      </c>
      <c r="M91" s="86">
        <f t="shared" ca="1" si="20"/>
        <v>3</v>
      </c>
      <c r="N91" s="76">
        <f ca="1">AllPlayers!AC88</f>
        <v>88</v>
      </c>
    </row>
    <row r="92" spans="1:14" x14ac:dyDescent="0.2">
      <c r="A92" s="156">
        <f t="shared" si="21"/>
        <v>88</v>
      </c>
      <c r="B92" s="75" t="str">
        <f t="shared" ca="1" si="11"/>
        <v>Ben Sutton</v>
      </c>
      <c r="C92" s="84" t="str">
        <f t="shared" ca="1" si="12"/>
        <v>(Forestdale)</v>
      </c>
      <c r="D92" s="85">
        <f t="shared" ca="1" si="13"/>
        <v>17</v>
      </c>
      <c r="E92" s="77">
        <f t="shared" ca="1" si="14"/>
        <v>10</v>
      </c>
      <c r="F92" s="77">
        <f t="shared" ca="1" si="15"/>
        <v>1</v>
      </c>
      <c r="G92" s="78">
        <f t="shared" ca="1" si="16"/>
        <v>40</v>
      </c>
      <c r="H92" s="78">
        <f t="shared" ca="1" si="17"/>
        <v>40</v>
      </c>
      <c r="I92" s="78">
        <f ca="1">AllPlayers!X89</f>
        <v>89</v>
      </c>
      <c r="K92" s="75" t="str">
        <f t="shared" ca="1" si="18"/>
        <v>Andy Gillam</v>
      </c>
      <c r="L92" s="84" t="str">
        <f t="shared" ca="1" si="19"/>
        <v>(Forestdale)</v>
      </c>
      <c r="M92" s="86">
        <f t="shared" ca="1" si="20"/>
        <v>2</v>
      </c>
      <c r="N92" s="76">
        <f ca="1">AllPlayers!AC89</f>
        <v>83</v>
      </c>
    </row>
    <row r="93" spans="1:14" x14ac:dyDescent="0.2">
      <c r="A93" s="156">
        <f t="shared" si="21"/>
        <v>89</v>
      </c>
      <c r="B93" s="75" t="str">
        <f t="shared" ca="1" si="11"/>
        <v>Dave McIntosh</v>
      </c>
      <c r="C93" s="84" t="str">
        <f t="shared" ca="1" si="12"/>
        <v>(St Peter's)</v>
      </c>
      <c r="D93" s="85">
        <f t="shared" ca="1" si="13"/>
        <v>25</v>
      </c>
      <c r="E93" s="77">
        <f t="shared" ca="1" si="14"/>
        <v>4</v>
      </c>
      <c r="F93" s="77">
        <f t="shared" ca="1" si="15"/>
        <v>1</v>
      </c>
      <c r="G93" s="78">
        <f t="shared" ca="1" si="16"/>
        <v>36</v>
      </c>
      <c r="H93" s="78">
        <f t="shared" ca="1" si="17"/>
        <v>36</v>
      </c>
      <c r="I93" s="78">
        <f ca="1">AllPlayers!X90</f>
        <v>102</v>
      </c>
      <c r="K93" s="75" t="str">
        <f t="shared" ca="1" si="18"/>
        <v>Colin Mann</v>
      </c>
      <c r="L93" s="84" t="str">
        <f t="shared" ca="1" si="19"/>
        <v>(Epsom)</v>
      </c>
      <c r="M93" s="86">
        <f t="shared" ca="1" si="20"/>
        <v>2</v>
      </c>
      <c r="N93" s="76">
        <f ca="1">AllPlayers!AC90</f>
        <v>64</v>
      </c>
    </row>
    <row r="94" spans="1:14" x14ac:dyDescent="0.2">
      <c r="A94" s="156">
        <f t="shared" si="21"/>
        <v>90</v>
      </c>
      <c r="B94" s="75" t="str">
        <f t="shared" ca="1" si="11"/>
        <v>Dave Parletti</v>
      </c>
      <c r="C94" s="84" t="str">
        <f t="shared" ca="1" si="12"/>
        <v>(WPBL)</v>
      </c>
      <c r="D94" s="85">
        <f t="shared" ca="1" si="13"/>
        <v>11</v>
      </c>
      <c r="E94" s="77">
        <f t="shared" ca="1" si="14"/>
        <v>7</v>
      </c>
      <c r="F94" s="77">
        <f t="shared" ca="1" si="15"/>
        <v>3</v>
      </c>
      <c r="G94" s="78">
        <f t="shared" ca="1" si="16"/>
        <v>34</v>
      </c>
      <c r="H94" s="78">
        <f t="shared" ca="1" si="17"/>
        <v>34</v>
      </c>
      <c r="I94" s="78">
        <f ca="1">AllPlayers!X91</f>
        <v>227</v>
      </c>
      <c r="K94" s="75" t="str">
        <f t="shared" ca="1" si="18"/>
        <v>Damien Olver</v>
      </c>
      <c r="L94" s="84" t="str">
        <f t="shared" ca="1" si="19"/>
        <v>(Epsom)</v>
      </c>
      <c r="M94" s="86">
        <f t="shared" ca="1" si="20"/>
        <v>2</v>
      </c>
      <c r="N94" s="76">
        <f ca="1">AllPlayers!AC91</f>
        <v>65</v>
      </c>
    </row>
    <row r="95" spans="1:14" x14ac:dyDescent="0.2">
      <c r="A95" s="156">
        <f t="shared" si="21"/>
        <v>91</v>
      </c>
      <c r="B95" s="75" t="str">
        <f t="shared" ca="1" si="11"/>
        <v>Dave Horan</v>
      </c>
      <c r="C95" s="84" t="str">
        <f t="shared" ca="1" si="12"/>
        <v>(Sunbury)</v>
      </c>
      <c r="D95" s="85">
        <f t="shared" ca="1" si="13"/>
        <v>21</v>
      </c>
      <c r="E95" s="77">
        <f t="shared" ca="1" si="14"/>
        <v>5</v>
      </c>
      <c r="F95" s="77">
        <f t="shared" ca="1" si="15"/>
        <v>1</v>
      </c>
      <c r="G95" s="78">
        <f t="shared" ca="1" si="16"/>
        <v>34</v>
      </c>
      <c r="H95" s="78">
        <f t="shared" ca="1" si="17"/>
        <v>34</v>
      </c>
      <c r="I95" s="78">
        <f ca="1">AllPlayers!X92</f>
        <v>133</v>
      </c>
      <c r="K95" s="75" t="str">
        <f t="shared" ca="1" si="18"/>
        <v>Dave Godfrey</v>
      </c>
      <c r="L95" s="84" t="str">
        <f t="shared" ca="1" si="19"/>
        <v>(Forestdale)</v>
      </c>
      <c r="M95" s="86">
        <f t="shared" ca="1" si="20"/>
        <v>2</v>
      </c>
      <c r="N95" s="76">
        <f ca="1">AllPlayers!AC92</f>
        <v>80</v>
      </c>
    </row>
    <row r="96" spans="1:14" x14ac:dyDescent="0.2">
      <c r="A96" s="156">
        <f t="shared" si="21"/>
        <v>92</v>
      </c>
      <c r="B96" s="75" t="str">
        <f t="shared" ca="1" si="11"/>
        <v>Richard Mclaughlin</v>
      </c>
      <c r="C96" s="84" t="str">
        <f t="shared" ca="1" si="12"/>
        <v>(WWMC)</v>
      </c>
      <c r="D96" s="85">
        <f t="shared" ca="1" si="13"/>
        <v>22</v>
      </c>
      <c r="E96" s="77">
        <f t="shared" ca="1" si="14"/>
        <v>6</v>
      </c>
      <c r="F96" s="77">
        <f t="shared" ca="1" si="15"/>
        <v>0</v>
      </c>
      <c r="G96" s="78">
        <f t="shared" ca="1" si="16"/>
        <v>34</v>
      </c>
      <c r="H96" s="78">
        <f t="shared" ca="1" si="17"/>
        <v>34</v>
      </c>
      <c r="I96" s="78">
        <f ca="1">AllPlayers!X93</f>
        <v>181</v>
      </c>
      <c r="K96" s="75" t="str">
        <f t="shared" ca="1" si="18"/>
        <v>Mel Bridger</v>
      </c>
      <c r="L96" s="84" t="str">
        <f t="shared" ca="1" si="19"/>
        <v>(Farmers)</v>
      </c>
      <c r="M96" s="86">
        <f t="shared" ca="1" si="20"/>
        <v>2</v>
      </c>
      <c r="N96" s="76">
        <f ca="1">AllPlayers!AC93</f>
        <v>160</v>
      </c>
    </row>
    <row r="97" spans="1:14" x14ac:dyDescent="0.2">
      <c r="A97" s="156">
        <f t="shared" si="21"/>
        <v>93</v>
      </c>
      <c r="B97" s="75" t="str">
        <f t="shared" ca="1" si="11"/>
        <v>Jake Darter</v>
      </c>
      <c r="C97" s="84" t="str">
        <f t="shared" ca="1" si="12"/>
        <v>(Bishopsford)</v>
      </c>
      <c r="D97" s="85">
        <f t="shared" ca="1" si="13"/>
        <v>24</v>
      </c>
      <c r="E97" s="77">
        <f t="shared" ca="1" si="14"/>
        <v>3</v>
      </c>
      <c r="F97" s="77">
        <f t="shared" ca="1" si="15"/>
        <v>0</v>
      </c>
      <c r="G97" s="78">
        <f t="shared" ca="1" si="16"/>
        <v>30</v>
      </c>
      <c r="H97" s="78">
        <f t="shared" ca="1" si="17"/>
        <v>30</v>
      </c>
      <c r="I97" s="78">
        <f ca="1">AllPlayers!X94</f>
        <v>32</v>
      </c>
      <c r="K97" s="75" t="str">
        <f t="shared" ca="1" si="18"/>
        <v>Mick Smith</v>
      </c>
      <c r="L97" s="84" t="str">
        <f t="shared" ca="1" si="19"/>
        <v>(Farmers)</v>
      </c>
      <c r="M97" s="86">
        <f t="shared" ca="1" si="20"/>
        <v>2</v>
      </c>
      <c r="N97" s="76">
        <f ca="1">AllPlayers!AC94</f>
        <v>156</v>
      </c>
    </row>
    <row r="98" spans="1:14" x14ac:dyDescent="0.2">
      <c r="A98" s="156">
        <f t="shared" si="21"/>
        <v>94</v>
      </c>
      <c r="B98" s="75" t="str">
        <f t="shared" ca="1" si="11"/>
        <v>Luke Constable</v>
      </c>
      <c r="C98" s="84" t="str">
        <f t="shared" ca="1" si="12"/>
        <v>(Bishopsford)</v>
      </c>
      <c r="D98" s="85">
        <f t="shared" ca="1" si="13"/>
        <v>13</v>
      </c>
      <c r="E98" s="77">
        <f t="shared" ca="1" si="14"/>
        <v>6</v>
      </c>
      <c r="F98" s="77">
        <f t="shared" ca="1" si="15"/>
        <v>1</v>
      </c>
      <c r="G98" s="78">
        <f t="shared" ca="1" si="16"/>
        <v>28</v>
      </c>
      <c r="H98" s="78">
        <f t="shared" ca="1" si="17"/>
        <v>28</v>
      </c>
      <c r="I98" s="78">
        <f ca="1">AllPlayers!X95</f>
        <v>41</v>
      </c>
      <c r="K98" s="75" t="str">
        <f t="shared" ca="1" si="18"/>
        <v>Paul Neate</v>
      </c>
      <c r="L98" s="84" t="str">
        <f t="shared" ca="1" si="19"/>
        <v>(Sunbury)</v>
      </c>
      <c r="M98" s="86">
        <f t="shared" ca="1" si="20"/>
        <v>2</v>
      </c>
      <c r="N98" s="76">
        <f ca="1">AllPlayers!AC95</f>
        <v>136</v>
      </c>
    </row>
    <row r="99" spans="1:14" x14ac:dyDescent="0.2">
      <c r="A99" s="156">
        <f t="shared" si="21"/>
        <v>95</v>
      </c>
      <c r="B99" s="75" t="str">
        <f t="shared" ca="1" si="11"/>
        <v>Damien Olver</v>
      </c>
      <c r="C99" s="84" t="str">
        <f t="shared" ca="1" si="12"/>
        <v>(Epsom)</v>
      </c>
      <c r="D99" s="85">
        <f t="shared" ca="1" si="13"/>
        <v>17</v>
      </c>
      <c r="E99" s="77">
        <f t="shared" ca="1" si="14"/>
        <v>4</v>
      </c>
      <c r="F99" s="77">
        <f t="shared" ca="1" si="15"/>
        <v>1</v>
      </c>
      <c r="G99" s="78">
        <f t="shared" ca="1" si="16"/>
        <v>28</v>
      </c>
      <c r="H99" s="78">
        <f t="shared" ca="1" si="17"/>
        <v>28</v>
      </c>
      <c r="I99" s="78">
        <f ca="1">AllPlayers!X96</f>
        <v>65</v>
      </c>
      <c r="K99" s="75" t="str">
        <f t="shared" ca="1" si="18"/>
        <v>Steve Hylands</v>
      </c>
      <c r="L99" s="84" t="str">
        <f t="shared" ca="1" si="19"/>
        <v>(Forestdale)</v>
      </c>
      <c r="M99" s="86">
        <f t="shared" ca="1" si="20"/>
        <v>2</v>
      </c>
      <c r="N99" s="76">
        <f ca="1">AllPlayers!AC96</f>
        <v>87</v>
      </c>
    </row>
    <row r="100" spans="1:14" x14ac:dyDescent="0.2">
      <c r="A100" s="156">
        <f t="shared" si="21"/>
        <v>96</v>
      </c>
      <c r="B100" s="75" t="str">
        <f t="shared" ca="1" si="11"/>
        <v>Terry Dersley</v>
      </c>
      <c r="C100" s="84" t="str">
        <f t="shared" ca="1" si="12"/>
        <v>(Forestdale)</v>
      </c>
      <c r="D100" s="85">
        <f t="shared" ca="1" si="13"/>
        <v>18</v>
      </c>
      <c r="E100" s="77">
        <f t="shared" ca="1" si="14"/>
        <v>5</v>
      </c>
      <c r="F100" s="77">
        <f t="shared" ca="1" si="15"/>
        <v>0</v>
      </c>
      <c r="G100" s="78">
        <f t="shared" ca="1" si="16"/>
        <v>28</v>
      </c>
      <c r="H100" s="78">
        <f t="shared" ca="1" si="17"/>
        <v>28</v>
      </c>
      <c r="I100" s="78">
        <f ca="1">AllPlayers!X97</f>
        <v>88</v>
      </c>
      <c r="K100" s="75" t="str">
        <f t="shared" ca="1" si="18"/>
        <v>Carl Chambers</v>
      </c>
      <c r="L100" s="84" t="str">
        <f t="shared" ca="1" si="19"/>
        <v>(West Byfleet)</v>
      </c>
      <c r="M100" s="86">
        <f t="shared" ca="1" si="20"/>
        <v>1</v>
      </c>
      <c r="N100" s="76">
        <f ca="1">AllPlayers!AC97</f>
        <v>215</v>
      </c>
    </row>
    <row r="101" spans="1:14" x14ac:dyDescent="0.2">
      <c r="A101" s="156">
        <f t="shared" si="21"/>
        <v>97</v>
      </c>
      <c r="B101" s="75" t="str">
        <f t="shared" ca="1" si="11"/>
        <v>Craig Johns</v>
      </c>
      <c r="C101" s="84" t="str">
        <f t="shared" ca="1" si="12"/>
        <v>(Arnie's Army)</v>
      </c>
      <c r="D101" s="85">
        <f t="shared" ca="1" si="13"/>
        <v>16</v>
      </c>
      <c r="E101" s="77">
        <f t="shared" ca="1" si="14"/>
        <v>2</v>
      </c>
      <c r="F101" s="77">
        <f t="shared" ca="1" si="15"/>
        <v>2</v>
      </c>
      <c r="G101" s="78">
        <f t="shared" ca="1" si="16"/>
        <v>26</v>
      </c>
      <c r="H101" s="78">
        <f t="shared" ca="1" si="17"/>
        <v>26</v>
      </c>
      <c r="I101" s="78">
        <f ca="1">AllPlayers!X98</f>
        <v>4</v>
      </c>
      <c r="K101" s="75" t="str">
        <f t="shared" ca="1" si="18"/>
        <v>Charlie Gardner</v>
      </c>
      <c r="L101" s="84" t="str">
        <f t="shared" ca="1" si="19"/>
        <v>(Sunbury)</v>
      </c>
      <c r="M101" s="86">
        <f t="shared" ca="1" si="20"/>
        <v>1</v>
      </c>
      <c r="N101" s="76">
        <f ca="1">AllPlayers!AC98</f>
        <v>137</v>
      </c>
    </row>
    <row r="102" spans="1:14" x14ac:dyDescent="0.2">
      <c r="A102" s="156">
        <f t="shared" si="21"/>
        <v>98</v>
      </c>
      <c r="B102" s="75" t="str">
        <f t="shared" ca="1" si="11"/>
        <v>Andy Gillam</v>
      </c>
      <c r="C102" s="84" t="str">
        <f t="shared" ca="1" si="12"/>
        <v>(Forestdale)</v>
      </c>
      <c r="D102" s="85">
        <f t="shared" ca="1" si="13"/>
        <v>26</v>
      </c>
      <c r="E102" s="77">
        <f t="shared" ca="1" si="14"/>
        <v>0</v>
      </c>
      <c r="F102" s="77">
        <f t="shared" ca="1" si="15"/>
        <v>0</v>
      </c>
      <c r="G102" s="78">
        <f t="shared" ca="1" si="16"/>
        <v>26</v>
      </c>
      <c r="H102" s="78">
        <f t="shared" ca="1" si="17"/>
        <v>26</v>
      </c>
      <c r="I102" s="78">
        <f ca="1">AllPlayers!X99</f>
        <v>83</v>
      </c>
      <c r="K102" s="75" t="str">
        <f t="shared" ca="1" si="18"/>
        <v>Craig Johns</v>
      </c>
      <c r="L102" s="84" t="str">
        <f t="shared" ca="1" si="19"/>
        <v>(Arnie's Army)</v>
      </c>
      <c r="M102" s="86">
        <f t="shared" ca="1" si="20"/>
        <v>1</v>
      </c>
      <c r="N102" s="76">
        <f ca="1">AllPlayers!AC99</f>
        <v>4</v>
      </c>
    </row>
    <row r="103" spans="1:14" x14ac:dyDescent="0.2">
      <c r="A103" s="156">
        <f t="shared" si="21"/>
        <v>99</v>
      </c>
      <c r="B103" s="75" t="str">
        <f t="shared" ca="1" si="11"/>
        <v>Mark Stephens</v>
      </c>
      <c r="C103" s="84" t="str">
        <f t="shared" ca="1" si="12"/>
        <v>(St Peter's)</v>
      </c>
      <c r="D103" s="85">
        <f t="shared" ca="1" si="13"/>
        <v>10</v>
      </c>
      <c r="E103" s="77">
        <f t="shared" ca="1" si="14"/>
        <v>7</v>
      </c>
      <c r="F103" s="77">
        <f t="shared" ca="1" si="15"/>
        <v>0</v>
      </c>
      <c r="G103" s="78">
        <f t="shared" ca="1" si="16"/>
        <v>24</v>
      </c>
      <c r="H103" s="78">
        <f t="shared" ca="1" si="17"/>
        <v>24</v>
      </c>
      <c r="I103" s="78">
        <f ca="1">AllPlayers!X100</f>
        <v>110</v>
      </c>
      <c r="K103" s="75" t="str">
        <f t="shared" ca="1" si="18"/>
        <v>Daniel Barley</v>
      </c>
      <c r="L103" s="84" t="str">
        <f t="shared" ca="1" si="19"/>
        <v>(St Peter's)</v>
      </c>
      <c r="M103" s="86">
        <f t="shared" ca="1" si="20"/>
        <v>1</v>
      </c>
      <c r="N103" s="76">
        <f ca="1">AllPlayers!AC100</f>
        <v>112</v>
      </c>
    </row>
    <row r="104" spans="1:14" x14ac:dyDescent="0.2">
      <c r="A104" s="156">
        <f t="shared" si="21"/>
        <v>100</v>
      </c>
      <c r="B104" s="75" t="str">
        <f t="shared" ca="1" si="11"/>
        <v>Paul Neate</v>
      </c>
      <c r="C104" s="84" t="str">
        <f t="shared" ca="1" si="12"/>
        <v>(Sunbury)</v>
      </c>
      <c r="D104" s="85">
        <f t="shared" ca="1" si="13"/>
        <v>12</v>
      </c>
      <c r="E104" s="77">
        <f t="shared" ca="1" si="14"/>
        <v>3</v>
      </c>
      <c r="F104" s="77">
        <f t="shared" ca="1" si="15"/>
        <v>1</v>
      </c>
      <c r="G104" s="78">
        <f t="shared" ca="1" si="16"/>
        <v>21</v>
      </c>
      <c r="H104" s="78">
        <f t="shared" ca="1" si="17"/>
        <v>21</v>
      </c>
      <c r="I104" s="78">
        <f ca="1">AllPlayers!X101</f>
        <v>136</v>
      </c>
      <c r="K104" s="75" t="str">
        <f t="shared" ca="1" si="18"/>
        <v>Daniel O'Keeffe</v>
      </c>
      <c r="L104" s="84" t="str">
        <f t="shared" ca="1" si="19"/>
        <v>(Bishopsford)</v>
      </c>
      <c r="M104" s="86">
        <f t="shared" ca="1" si="20"/>
        <v>1</v>
      </c>
      <c r="N104" s="76">
        <f ca="1">AllPlayers!AC101</f>
        <v>42</v>
      </c>
    </row>
    <row r="105" spans="1:14" x14ac:dyDescent="0.2">
      <c r="A105" s="156">
        <f t="shared" si="21"/>
        <v>101</v>
      </c>
      <c r="B105" s="75" t="str">
        <f t="shared" ca="1" si="11"/>
        <v>Del Cannon</v>
      </c>
      <c r="C105" s="84" t="str">
        <f t="shared" ca="1" si="12"/>
        <v>(Epsom)</v>
      </c>
      <c r="D105" s="85">
        <f t="shared" ca="1" si="13"/>
        <v>6</v>
      </c>
      <c r="E105" s="77">
        <f t="shared" ca="1" si="14"/>
        <v>7</v>
      </c>
      <c r="F105" s="77">
        <f t="shared" ca="1" si="15"/>
        <v>0</v>
      </c>
      <c r="G105" s="78">
        <f t="shared" ca="1" si="16"/>
        <v>20</v>
      </c>
      <c r="H105" s="78">
        <f t="shared" ca="1" si="17"/>
        <v>20</v>
      </c>
      <c r="I105" s="78">
        <f ca="1">AllPlayers!X102</f>
        <v>53</v>
      </c>
      <c r="K105" s="75" t="str">
        <f t="shared" ca="1" si="18"/>
        <v>Del Cannon</v>
      </c>
      <c r="L105" s="84" t="str">
        <f t="shared" ca="1" si="19"/>
        <v>(Epsom)</v>
      </c>
      <c r="M105" s="86">
        <f t="shared" ca="1" si="20"/>
        <v>1</v>
      </c>
      <c r="N105" s="76">
        <f ca="1">AllPlayers!AC102</f>
        <v>53</v>
      </c>
    </row>
    <row r="106" spans="1:14" x14ac:dyDescent="0.2">
      <c r="A106" s="156">
        <f t="shared" si="21"/>
        <v>102</v>
      </c>
      <c r="B106" s="75" t="str">
        <f t="shared" ca="1" si="11"/>
        <v>Jack Carter</v>
      </c>
      <c r="C106" s="84" t="str">
        <f t="shared" ca="1" si="12"/>
        <v>(Farmers)</v>
      </c>
      <c r="D106" s="85">
        <f t="shared" ca="1" si="13"/>
        <v>15</v>
      </c>
      <c r="E106" s="77">
        <f t="shared" ca="1" si="14"/>
        <v>2</v>
      </c>
      <c r="F106" s="77">
        <f t="shared" ca="1" si="15"/>
        <v>0</v>
      </c>
      <c r="G106" s="78">
        <f t="shared" ca="1" si="16"/>
        <v>19</v>
      </c>
      <c r="H106" s="78">
        <f t="shared" ca="1" si="17"/>
        <v>19</v>
      </c>
      <c r="I106" s="78">
        <f ca="1">AllPlayers!X103</f>
        <v>155</v>
      </c>
      <c r="K106" s="75" t="str">
        <f t="shared" ca="1" si="18"/>
        <v>Ian Gower</v>
      </c>
      <c r="L106" s="84" t="str">
        <f t="shared" ca="1" si="19"/>
        <v>(Bishopsford)</v>
      </c>
      <c r="M106" s="86">
        <f t="shared" ca="1" si="20"/>
        <v>1</v>
      </c>
      <c r="N106" s="76">
        <f ca="1">AllPlayers!AC103</f>
        <v>37</v>
      </c>
    </row>
    <row r="107" spans="1:14" x14ac:dyDescent="0.2">
      <c r="A107" s="156">
        <f t="shared" si="21"/>
        <v>103</v>
      </c>
      <c r="B107" s="75" t="str">
        <f t="shared" ca="1" si="11"/>
        <v>Mick Smith</v>
      </c>
      <c r="C107" s="84" t="str">
        <f t="shared" ca="1" si="12"/>
        <v>(Farmers)</v>
      </c>
      <c r="D107" s="85">
        <f t="shared" ca="1" si="13"/>
        <v>9</v>
      </c>
      <c r="E107" s="77">
        <f t="shared" ca="1" si="14"/>
        <v>3</v>
      </c>
      <c r="F107" s="77">
        <f t="shared" ca="1" si="15"/>
        <v>0</v>
      </c>
      <c r="G107" s="78">
        <f t="shared" ca="1" si="16"/>
        <v>15</v>
      </c>
      <c r="H107" s="78">
        <f t="shared" ca="1" si="17"/>
        <v>15</v>
      </c>
      <c r="I107" s="78">
        <f ca="1">AllPlayers!X104</f>
        <v>156</v>
      </c>
      <c r="K107" s="75" t="str">
        <f t="shared" ca="1" si="18"/>
        <v>Jack Carter</v>
      </c>
      <c r="L107" s="84" t="str">
        <f t="shared" ca="1" si="19"/>
        <v>(Farmers)</v>
      </c>
      <c r="M107" s="86">
        <f t="shared" ca="1" si="20"/>
        <v>1</v>
      </c>
      <c r="N107" s="76">
        <f ca="1">AllPlayers!AC104</f>
        <v>155</v>
      </c>
    </row>
    <row r="108" spans="1:14" x14ac:dyDescent="0.2">
      <c r="A108" s="156">
        <f t="shared" si="21"/>
        <v>104</v>
      </c>
      <c r="B108" s="75" t="str">
        <f t="shared" ca="1" si="11"/>
        <v>Alan Crook</v>
      </c>
      <c r="C108" s="84" t="str">
        <f t="shared" ca="1" si="12"/>
        <v>(Farmers)</v>
      </c>
      <c r="D108" s="85">
        <f t="shared" ca="1" si="13"/>
        <v>12</v>
      </c>
      <c r="E108" s="77">
        <f t="shared" ca="1" si="14"/>
        <v>1</v>
      </c>
      <c r="F108" s="77">
        <f t="shared" ca="1" si="15"/>
        <v>0</v>
      </c>
      <c r="G108" s="78">
        <f t="shared" ca="1" si="16"/>
        <v>14</v>
      </c>
      <c r="H108" s="78">
        <f t="shared" ca="1" si="17"/>
        <v>14</v>
      </c>
      <c r="I108" s="78">
        <f ca="1">AllPlayers!X105</f>
        <v>163</v>
      </c>
      <c r="K108" s="75" t="str">
        <f t="shared" ca="1" si="18"/>
        <v>Jake Darter</v>
      </c>
      <c r="L108" s="84" t="str">
        <f t="shared" ca="1" si="19"/>
        <v>(Bishopsford)</v>
      </c>
      <c r="M108" s="86">
        <f t="shared" ca="1" si="20"/>
        <v>1</v>
      </c>
      <c r="N108" s="76">
        <f ca="1">AllPlayers!AC105</f>
        <v>32</v>
      </c>
    </row>
    <row r="109" spans="1:14" x14ac:dyDescent="0.2">
      <c r="A109" s="156">
        <f t="shared" si="21"/>
        <v>105</v>
      </c>
      <c r="B109" s="75" t="str">
        <f t="shared" ca="1" si="11"/>
        <v>Lee Jeffrey</v>
      </c>
      <c r="C109" s="84" t="str">
        <f t="shared" ca="1" si="12"/>
        <v>(Bishopsford)</v>
      </c>
      <c r="D109" s="85">
        <f t="shared" ca="1" si="13"/>
        <v>4</v>
      </c>
      <c r="E109" s="77">
        <f t="shared" ca="1" si="14"/>
        <v>4</v>
      </c>
      <c r="F109" s="77">
        <f t="shared" ca="1" si="15"/>
        <v>0</v>
      </c>
      <c r="G109" s="78">
        <f t="shared" ca="1" si="16"/>
        <v>12</v>
      </c>
      <c r="H109" s="78">
        <f t="shared" ca="1" si="17"/>
        <v>12</v>
      </c>
      <c r="I109" s="78">
        <f ca="1">AllPlayers!X106</f>
        <v>34</v>
      </c>
      <c r="K109" s="75" t="str">
        <f t="shared" ca="1" si="18"/>
        <v>John Watson</v>
      </c>
      <c r="L109" s="84" t="str">
        <f t="shared" ca="1" si="19"/>
        <v>(Epsom)</v>
      </c>
      <c r="M109" s="86">
        <f t="shared" ca="1" si="20"/>
        <v>1</v>
      </c>
      <c r="N109" s="76">
        <f ca="1">AllPlayers!AC106</f>
        <v>60</v>
      </c>
    </row>
    <row r="110" spans="1:14" x14ac:dyDescent="0.2">
      <c r="A110" s="156">
        <f t="shared" si="21"/>
        <v>106</v>
      </c>
      <c r="B110" s="75" t="str">
        <f t="shared" ca="1" si="11"/>
        <v>Paul Secular</v>
      </c>
      <c r="C110" s="84" t="str">
        <f t="shared" ca="1" si="12"/>
        <v>(WPBL)</v>
      </c>
      <c r="D110" s="85">
        <f t="shared" ca="1" si="13"/>
        <v>8</v>
      </c>
      <c r="E110" s="77">
        <f t="shared" ca="1" si="14"/>
        <v>2</v>
      </c>
      <c r="F110" s="77">
        <f t="shared" ca="1" si="15"/>
        <v>0</v>
      </c>
      <c r="G110" s="78">
        <f t="shared" ca="1" si="16"/>
        <v>12</v>
      </c>
      <c r="H110" s="78">
        <f t="shared" ca="1" si="17"/>
        <v>12</v>
      </c>
      <c r="I110" s="78">
        <f ca="1">AllPlayers!X107</f>
        <v>236</v>
      </c>
      <c r="K110" s="75" t="str">
        <f t="shared" ca="1" si="18"/>
        <v>Lee Campbell</v>
      </c>
      <c r="L110" s="84" t="str">
        <f t="shared" ca="1" si="19"/>
        <v>(Bishopsford)</v>
      </c>
      <c r="M110" s="86">
        <f t="shared" ca="1" si="20"/>
        <v>1</v>
      </c>
      <c r="N110" s="76">
        <f ca="1">AllPlayers!AC107</f>
        <v>31</v>
      </c>
    </row>
    <row r="111" spans="1:14" x14ac:dyDescent="0.2">
      <c r="A111" s="156">
        <f t="shared" si="21"/>
        <v>107</v>
      </c>
      <c r="B111" s="75" t="str">
        <f t="shared" ca="1" si="11"/>
        <v>Daniel O'Keeffe</v>
      </c>
      <c r="C111" s="84" t="str">
        <f t="shared" ca="1" si="12"/>
        <v>(Bishopsford)</v>
      </c>
      <c r="D111" s="85">
        <f t="shared" ca="1" si="13"/>
        <v>10</v>
      </c>
      <c r="E111" s="77">
        <f t="shared" ca="1" si="14"/>
        <v>1</v>
      </c>
      <c r="F111" s="77">
        <f t="shared" ca="1" si="15"/>
        <v>0</v>
      </c>
      <c r="G111" s="78">
        <f t="shared" ca="1" si="16"/>
        <v>12</v>
      </c>
      <c r="H111" s="78">
        <f t="shared" ca="1" si="17"/>
        <v>12</v>
      </c>
      <c r="I111" s="78">
        <f ca="1">AllPlayers!X108</f>
        <v>42</v>
      </c>
      <c r="K111" s="75" t="str">
        <f t="shared" ca="1" si="18"/>
        <v>Luke Constable</v>
      </c>
      <c r="L111" s="84" t="str">
        <f t="shared" ca="1" si="19"/>
        <v>(Bishopsford)</v>
      </c>
      <c r="M111" s="86">
        <f t="shared" ca="1" si="20"/>
        <v>1</v>
      </c>
      <c r="N111" s="76">
        <f ca="1">AllPlayers!AC108</f>
        <v>41</v>
      </c>
    </row>
    <row r="112" spans="1:14" x14ac:dyDescent="0.2">
      <c r="A112" s="156">
        <f t="shared" si="21"/>
        <v>108</v>
      </c>
      <c r="B112" s="75" t="str">
        <f t="shared" ca="1" si="11"/>
        <v>Mel Bridger</v>
      </c>
      <c r="C112" s="84" t="str">
        <f t="shared" ca="1" si="12"/>
        <v>(Farmers)</v>
      </c>
      <c r="D112" s="85">
        <f t="shared" ca="1" si="13"/>
        <v>10</v>
      </c>
      <c r="E112" s="77">
        <f t="shared" ca="1" si="14"/>
        <v>1</v>
      </c>
      <c r="F112" s="77">
        <f t="shared" ca="1" si="15"/>
        <v>0</v>
      </c>
      <c r="G112" s="78">
        <f t="shared" ca="1" si="16"/>
        <v>12</v>
      </c>
      <c r="H112" s="78">
        <f t="shared" ca="1" si="17"/>
        <v>12</v>
      </c>
      <c r="I112" s="78">
        <f ca="1">AllPlayers!X109</f>
        <v>160</v>
      </c>
      <c r="K112" s="75" t="str">
        <f t="shared" ca="1" si="18"/>
        <v>Mark Stephens</v>
      </c>
      <c r="L112" s="84" t="str">
        <f t="shared" ca="1" si="19"/>
        <v>(St Peter's)</v>
      </c>
      <c r="M112" s="86">
        <f t="shared" ca="1" si="20"/>
        <v>1</v>
      </c>
      <c r="N112" s="76">
        <f ca="1">AllPlayers!AC109</f>
        <v>110</v>
      </c>
    </row>
    <row r="113" spans="1:14" x14ac:dyDescent="0.2">
      <c r="A113" s="156">
        <f t="shared" si="21"/>
        <v>109</v>
      </c>
      <c r="B113" s="75" t="str">
        <f t="shared" ca="1" si="11"/>
        <v>Laurie Selbie</v>
      </c>
      <c r="C113" s="84" t="str">
        <f t="shared" ca="1" si="12"/>
        <v>(Farmers)</v>
      </c>
      <c r="D113" s="85">
        <f t="shared" ca="1" si="13"/>
        <v>7</v>
      </c>
      <c r="E113" s="77">
        <f t="shared" ca="1" si="14"/>
        <v>2</v>
      </c>
      <c r="F113" s="77">
        <f t="shared" ca="1" si="15"/>
        <v>0</v>
      </c>
      <c r="G113" s="78">
        <f t="shared" ca="1" si="16"/>
        <v>11</v>
      </c>
      <c r="H113" s="78">
        <f t="shared" ca="1" si="17"/>
        <v>11</v>
      </c>
      <c r="I113" s="78">
        <f ca="1">AllPlayers!X110</f>
        <v>157</v>
      </c>
      <c r="K113" s="75" t="str">
        <f t="shared" ca="1" si="18"/>
        <v>Mark Tomlin</v>
      </c>
      <c r="L113" s="84" t="str">
        <f t="shared" ca="1" si="19"/>
        <v>(Epsom)</v>
      </c>
      <c r="M113" s="86">
        <f t="shared" ca="1" si="20"/>
        <v>1</v>
      </c>
      <c r="N113" s="76">
        <f ca="1">AllPlayers!AC110</f>
        <v>62</v>
      </c>
    </row>
    <row r="114" spans="1:14" x14ac:dyDescent="0.2">
      <c r="A114" s="156">
        <f t="shared" si="21"/>
        <v>110</v>
      </c>
      <c r="B114" s="75" t="str">
        <f t="shared" ca="1" si="11"/>
        <v>Mark Tomlin</v>
      </c>
      <c r="C114" s="84" t="str">
        <f t="shared" ca="1" si="12"/>
        <v>(Epsom)</v>
      </c>
      <c r="D114" s="85">
        <f t="shared" ca="1" si="13"/>
        <v>6</v>
      </c>
      <c r="E114" s="77">
        <f t="shared" ca="1" si="14"/>
        <v>2</v>
      </c>
      <c r="F114" s="77">
        <f t="shared" ca="1" si="15"/>
        <v>0</v>
      </c>
      <c r="G114" s="78">
        <f t="shared" ca="1" si="16"/>
        <v>10</v>
      </c>
      <c r="H114" s="78">
        <f t="shared" ca="1" si="17"/>
        <v>10</v>
      </c>
      <c r="I114" s="78">
        <f ca="1">AllPlayers!X111</f>
        <v>62</v>
      </c>
      <c r="K114" s="75" t="str">
        <f t="shared" ca="1" si="18"/>
        <v>Matt Hall</v>
      </c>
      <c r="L114" s="84" t="str">
        <f t="shared" ca="1" si="19"/>
        <v>(Sunbury)</v>
      </c>
      <c r="M114" s="86">
        <f t="shared" ca="1" si="20"/>
        <v>1</v>
      </c>
      <c r="N114" s="76">
        <f ca="1">AllPlayers!AC111</f>
        <v>134</v>
      </c>
    </row>
    <row r="115" spans="1:14" x14ac:dyDescent="0.2">
      <c r="A115" s="156">
        <f t="shared" si="21"/>
        <v>111</v>
      </c>
      <c r="B115" s="75" t="str">
        <f t="shared" ca="1" si="11"/>
        <v>Lee Campbell</v>
      </c>
      <c r="C115" s="84" t="str">
        <f t="shared" ca="1" si="12"/>
        <v>(Bishopsford)</v>
      </c>
      <c r="D115" s="85">
        <f t="shared" ca="1" si="13"/>
        <v>8</v>
      </c>
      <c r="E115" s="77">
        <f t="shared" ca="1" si="14"/>
        <v>1</v>
      </c>
      <c r="F115" s="77">
        <f t="shared" ca="1" si="15"/>
        <v>0</v>
      </c>
      <c r="G115" s="78">
        <f t="shared" ca="1" si="16"/>
        <v>10</v>
      </c>
      <c r="H115" s="78">
        <f t="shared" ca="1" si="17"/>
        <v>10</v>
      </c>
      <c r="I115" s="78">
        <f ca="1">AllPlayers!X112</f>
        <v>31</v>
      </c>
      <c r="K115" s="75" t="str">
        <f t="shared" ca="1" si="18"/>
        <v>Paul Secular</v>
      </c>
      <c r="L115" s="84" t="str">
        <f t="shared" ca="1" si="19"/>
        <v>(WPBL)</v>
      </c>
      <c r="M115" s="86">
        <f t="shared" ca="1" si="20"/>
        <v>1</v>
      </c>
      <c r="N115" s="76">
        <f ca="1">AllPlayers!AC112</f>
        <v>236</v>
      </c>
    </row>
    <row r="116" spans="1:14" x14ac:dyDescent="0.2">
      <c r="A116" s="156">
        <f t="shared" si="21"/>
        <v>112</v>
      </c>
      <c r="B116" s="75" t="str">
        <f t="shared" ca="1" si="11"/>
        <v>Paul Mew</v>
      </c>
      <c r="C116" s="84" t="str">
        <f t="shared" ca="1" si="12"/>
        <v>(Bishopsford)</v>
      </c>
      <c r="D116" s="85">
        <f t="shared" ca="1" si="13"/>
        <v>9</v>
      </c>
      <c r="E116" s="77">
        <f t="shared" ca="1" si="14"/>
        <v>0</v>
      </c>
      <c r="F116" s="77">
        <f t="shared" ca="1" si="15"/>
        <v>0</v>
      </c>
      <c r="G116" s="78">
        <f t="shared" ca="1" si="16"/>
        <v>9</v>
      </c>
      <c r="H116" s="78">
        <f t="shared" ca="1" si="17"/>
        <v>9</v>
      </c>
      <c r="I116" s="78">
        <f ca="1">AllPlayers!X113</f>
        <v>35</v>
      </c>
      <c r="K116" s="75" t="str">
        <f t="shared" ca="1" si="18"/>
        <v>Scott Golding</v>
      </c>
      <c r="L116" s="84" t="str">
        <f t="shared" ca="1" si="19"/>
        <v>(St Peter's)</v>
      </c>
      <c r="M116" s="86">
        <f t="shared" ca="1" si="20"/>
        <v>1</v>
      </c>
      <c r="N116" s="76">
        <f ca="1">AllPlayers!AC113</f>
        <v>109</v>
      </c>
    </row>
    <row r="117" spans="1:14" x14ac:dyDescent="0.2">
      <c r="A117" s="156">
        <f t="shared" si="21"/>
        <v>113</v>
      </c>
      <c r="B117" s="75" t="str">
        <f t="shared" ca="1" si="11"/>
        <v>Steve Hylands</v>
      </c>
      <c r="C117" s="84" t="str">
        <f t="shared" ca="1" si="12"/>
        <v>(Forestdale)</v>
      </c>
      <c r="D117" s="85">
        <f t="shared" ca="1" si="13"/>
        <v>4</v>
      </c>
      <c r="E117" s="77">
        <f t="shared" ca="1" si="14"/>
        <v>2</v>
      </c>
      <c r="F117" s="77">
        <f t="shared" ca="1" si="15"/>
        <v>0</v>
      </c>
      <c r="G117" s="78">
        <f t="shared" ca="1" si="16"/>
        <v>8</v>
      </c>
      <c r="H117" s="78">
        <f t="shared" ca="1" si="17"/>
        <v>8</v>
      </c>
      <c r="I117" s="78">
        <f ca="1">AllPlayers!X114</f>
        <v>87</v>
      </c>
      <c r="K117" s="75" t="str">
        <f t="shared" ca="1" si="18"/>
        <v>Wayne Harrison</v>
      </c>
      <c r="L117" s="84" t="str">
        <f t="shared" ca="1" si="19"/>
        <v>(Forestdale)</v>
      </c>
      <c r="M117" s="86">
        <f t="shared" ca="1" si="20"/>
        <v>1</v>
      </c>
      <c r="N117" s="76">
        <f ca="1">AllPlayers!AC114</f>
        <v>81</v>
      </c>
    </row>
    <row r="118" spans="1:14" x14ac:dyDescent="0.2">
      <c r="A118" s="156">
        <f t="shared" si="21"/>
        <v>114</v>
      </c>
      <c r="B118" s="75" t="str">
        <f t="shared" ca="1" si="11"/>
        <v>John Watson</v>
      </c>
      <c r="C118" s="84" t="str">
        <f t="shared" ca="1" si="12"/>
        <v>(Epsom)</v>
      </c>
      <c r="D118" s="85">
        <f t="shared" ca="1" si="13"/>
        <v>6</v>
      </c>
      <c r="E118" s="77">
        <f t="shared" ca="1" si="14"/>
        <v>1</v>
      </c>
      <c r="F118" s="77">
        <f t="shared" ca="1" si="15"/>
        <v>0</v>
      </c>
      <c r="G118" s="78">
        <f t="shared" ca="1" si="16"/>
        <v>8</v>
      </c>
      <c r="H118" s="78">
        <f t="shared" ca="1" si="17"/>
        <v>8</v>
      </c>
      <c r="I118" s="78">
        <f ca="1">AllPlayers!X115</f>
        <v>60</v>
      </c>
      <c r="K118" s="75" t="str">
        <f t="shared" ca="1" si="18"/>
        <v>Alan Crook</v>
      </c>
      <c r="L118" s="84" t="str">
        <f t="shared" ca="1" si="19"/>
        <v>(Farmers)</v>
      </c>
      <c r="M118" s="86">
        <f t="shared" ca="1" si="20"/>
        <v>0</v>
      </c>
      <c r="N118" s="76">
        <f ca="1">AllPlayers!AC115</f>
        <v>163</v>
      </c>
    </row>
    <row r="119" spans="1:14" x14ac:dyDescent="0.2">
      <c r="A119" s="156">
        <f t="shared" si="21"/>
        <v>115</v>
      </c>
      <c r="B119" s="75" t="str">
        <f t="shared" ca="1" si="11"/>
        <v>Connor Sutton</v>
      </c>
      <c r="C119" s="84" t="str">
        <f t="shared" ca="1" si="12"/>
        <v>(St Peter's)</v>
      </c>
      <c r="D119" s="85">
        <f t="shared" ca="1" si="13"/>
        <v>3</v>
      </c>
      <c r="E119" s="77">
        <f t="shared" ca="1" si="14"/>
        <v>2</v>
      </c>
      <c r="F119" s="77">
        <f t="shared" ca="1" si="15"/>
        <v>0</v>
      </c>
      <c r="G119" s="78">
        <f t="shared" ca="1" si="16"/>
        <v>7</v>
      </c>
      <c r="H119" s="78">
        <f t="shared" ca="1" si="17"/>
        <v>7</v>
      </c>
      <c r="I119" s="78">
        <f ca="1">AllPlayers!X116</f>
        <v>115</v>
      </c>
      <c r="K119" s="75" t="str">
        <f t="shared" ca="1" si="18"/>
        <v>Ashley Holgate</v>
      </c>
      <c r="L119" s="84" t="str">
        <f t="shared" ca="1" si="19"/>
        <v>(WPBL)</v>
      </c>
      <c r="M119" s="86">
        <f t="shared" ca="1" si="20"/>
        <v>0</v>
      </c>
      <c r="N119" s="76">
        <f ca="1">AllPlayers!AC116</f>
        <v>237</v>
      </c>
    </row>
    <row r="120" spans="1:14" x14ac:dyDescent="0.2">
      <c r="A120" s="156">
        <f t="shared" si="21"/>
        <v>116</v>
      </c>
      <c r="B120" s="75" t="str">
        <f t="shared" ca="1" si="11"/>
        <v>Carl Chambers</v>
      </c>
      <c r="C120" s="84" t="str">
        <f t="shared" ca="1" si="12"/>
        <v>(West Byfleet)</v>
      </c>
      <c r="D120" s="85">
        <f t="shared" ca="1" si="13"/>
        <v>5</v>
      </c>
      <c r="E120" s="77">
        <f t="shared" ca="1" si="14"/>
        <v>1</v>
      </c>
      <c r="F120" s="77">
        <f t="shared" ca="1" si="15"/>
        <v>0</v>
      </c>
      <c r="G120" s="78">
        <f t="shared" ca="1" si="16"/>
        <v>7</v>
      </c>
      <c r="H120" s="78">
        <f t="shared" ca="1" si="17"/>
        <v>7</v>
      </c>
      <c r="I120" s="78">
        <f ca="1">AllPlayers!X117</f>
        <v>215</v>
      </c>
      <c r="K120" s="75" t="str">
        <f t="shared" ca="1" si="18"/>
        <v>Bill Fleming</v>
      </c>
      <c r="L120" s="84" t="str">
        <f t="shared" ca="1" si="19"/>
        <v>(Epsom)</v>
      </c>
      <c r="M120" s="86">
        <f t="shared" ca="1" si="20"/>
        <v>0</v>
      </c>
      <c r="N120" s="76">
        <f ca="1">AllPlayers!AC117</f>
        <v>59</v>
      </c>
    </row>
    <row r="121" spans="1:14" x14ac:dyDescent="0.2">
      <c r="A121" s="156">
        <f t="shared" si="21"/>
        <v>117</v>
      </c>
      <c r="B121" s="75" t="str">
        <f t="shared" ca="1" si="11"/>
        <v>Ian Gower</v>
      </c>
      <c r="C121" s="84" t="str">
        <f t="shared" ca="1" si="12"/>
        <v>(Bishopsford)</v>
      </c>
      <c r="D121" s="85">
        <f t="shared" ca="1" si="13"/>
        <v>7</v>
      </c>
      <c r="E121" s="77">
        <f t="shared" ca="1" si="14"/>
        <v>0</v>
      </c>
      <c r="F121" s="77">
        <f t="shared" ca="1" si="15"/>
        <v>0</v>
      </c>
      <c r="G121" s="78">
        <f t="shared" ca="1" si="16"/>
        <v>7</v>
      </c>
      <c r="H121" s="78">
        <f t="shared" ca="1" si="17"/>
        <v>7</v>
      </c>
      <c r="I121" s="78">
        <f ca="1">AllPlayers!X118</f>
        <v>37</v>
      </c>
      <c r="K121" s="75" t="str">
        <f t="shared" ca="1" si="18"/>
        <v>Bill Pavitt</v>
      </c>
      <c r="L121" s="84" t="str">
        <f t="shared" ca="1" si="19"/>
        <v>(Epsom)</v>
      </c>
      <c r="M121" s="86">
        <f t="shared" ca="1" si="20"/>
        <v>0</v>
      </c>
      <c r="N121" s="76">
        <f ca="1">AllPlayers!AC118</f>
        <v>55</v>
      </c>
    </row>
    <row r="122" spans="1:14" x14ac:dyDescent="0.2">
      <c r="A122" s="156">
        <f t="shared" si="21"/>
        <v>118</v>
      </c>
      <c r="B122" s="75" t="str">
        <f t="shared" ca="1" si="11"/>
        <v>Tony Major</v>
      </c>
      <c r="C122" s="84" t="str">
        <f t="shared" ca="1" si="12"/>
        <v>(St Peter's)</v>
      </c>
      <c r="D122" s="85">
        <f t="shared" ca="1" si="13"/>
        <v>4</v>
      </c>
      <c r="E122" s="77">
        <f t="shared" ca="1" si="14"/>
        <v>1</v>
      </c>
      <c r="F122" s="77">
        <f t="shared" ca="1" si="15"/>
        <v>0</v>
      </c>
      <c r="G122" s="78">
        <f t="shared" ca="1" si="16"/>
        <v>6</v>
      </c>
      <c r="H122" s="78">
        <f t="shared" ca="1" si="17"/>
        <v>6</v>
      </c>
      <c r="I122" s="78">
        <f ca="1">AllPlayers!X119</f>
        <v>114</v>
      </c>
      <c r="K122" s="75" t="str">
        <f t="shared" ca="1" si="18"/>
        <v>Carl Sayer</v>
      </c>
      <c r="L122" s="84" t="str">
        <f t="shared" ca="1" si="19"/>
        <v>(Forestdale)</v>
      </c>
      <c r="M122" s="86">
        <f t="shared" ca="1" si="20"/>
        <v>0</v>
      </c>
      <c r="N122" s="76">
        <f ca="1">AllPlayers!AC119</f>
        <v>84</v>
      </c>
    </row>
    <row r="123" spans="1:14" x14ac:dyDescent="0.2">
      <c r="A123" s="156">
        <f t="shared" si="21"/>
        <v>119</v>
      </c>
      <c r="B123" s="75" t="str">
        <f t="shared" ca="1" si="11"/>
        <v>Carl Sayer</v>
      </c>
      <c r="C123" s="84" t="str">
        <f t="shared" ca="1" si="12"/>
        <v>(Forestdale)</v>
      </c>
      <c r="D123" s="85">
        <f t="shared" ca="1" si="13"/>
        <v>6</v>
      </c>
      <c r="E123" s="77">
        <f t="shared" ca="1" si="14"/>
        <v>0</v>
      </c>
      <c r="F123" s="77">
        <f t="shared" ca="1" si="15"/>
        <v>0</v>
      </c>
      <c r="G123" s="78">
        <f t="shared" ca="1" si="16"/>
        <v>6</v>
      </c>
      <c r="H123" s="78">
        <f t="shared" ca="1" si="17"/>
        <v>6</v>
      </c>
      <c r="I123" s="78">
        <f ca="1">AllPlayers!X120</f>
        <v>84</v>
      </c>
      <c r="K123" s="75" t="str">
        <f t="shared" ca="1" si="18"/>
        <v>Connor Sutton</v>
      </c>
      <c r="L123" s="84" t="str">
        <f t="shared" ca="1" si="19"/>
        <v>(St Peter's)</v>
      </c>
      <c r="M123" s="86">
        <f t="shared" ca="1" si="20"/>
        <v>0</v>
      </c>
      <c r="N123" s="76">
        <f ca="1">AllPlayers!AC120</f>
        <v>115</v>
      </c>
    </row>
    <row r="124" spans="1:14" x14ac:dyDescent="0.2">
      <c r="A124" s="156">
        <f t="shared" si="21"/>
        <v>120</v>
      </c>
      <c r="B124" s="75" t="str">
        <f t="shared" ca="1" si="11"/>
        <v>Daniel Barley</v>
      </c>
      <c r="C124" s="84" t="str">
        <f t="shared" ca="1" si="12"/>
        <v>(St Peter's)</v>
      </c>
      <c r="D124" s="85">
        <f t="shared" ca="1" si="13"/>
        <v>6</v>
      </c>
      <c r="E124" s="77">
        <f t="shared" ca="1" si="14"/>
        <v>0</v>
      </c>
      <c r="F124" s="77">
        <f t="shared" ca="1" si="15"/>
        <v>0</v>
      </c>
      <c r="G124" s="78">
        <f t="shared" ca="1" si="16"/>
        <v>6</v>
      </c>
      <c r="H124" s="78">
        <f t="shared" ca="1" si="17"/>
        <v>6</v>
      </c>
      <c r="I124" s="78">
        <f ca="1">AllPlayers!X121</f>
        <v>112</v>
      </c>
      <c r="K124" s="75" t="str">
        <f t="shared" ca="1" si="18"/>
        <v xml:space="preserve">Dan Perren </v>
      </c>
      <c r="L124" s="84" t="str">
        <f t="shared" ca="1" si="19"/>
        <v>(Arnie's Army)</v>
      </c>
      <c r="M124" s="86">
        <f t="shared" ca="1" si="20"/>
        <v>0</v>
      </c>
      <c r="N124" s="76">
        <f ca="1">AllPlayers!AC121</f>
        <v>9</v>
      </c>
    </row>
    <row r="125" spans="1:14" x14ac:dyDescent="0.2">
      <c r="A125" s="156">
        <f t="shared" si="21"/>
        <v>121</v>
      </c>
      <c r="B125" s="75" t="str">
        <f t="shared" ca="1" si="11"/>
        <v>Darren Clarke</v>
      </c>
      <c r="C125" s="84" t="str">
        <f t="shared" ca="1" si="12"/>
        <v>(Epsom)</v>
      </c>
      <c r="D125" s="85">
        <f t="shared" ca="1" si="13"/>
        <v>6</v>
      </c>
      <c r="E125" s="77">
        <f t="shared" ca="1" si="14"/>
        <v>0</v>
      </c>
      <c r="F125" s="77">
        <f t="shared" ca="1" si="15"/>
        <v>0</v>
      </c>
      <c r="G125" s="78">
        <f t="shared" ca="1" si="16"/>
        <v>6</v>
      </c>
      <c r="H125" s="78">
        <f t="shared" ca="1" si="17"/>
        <v>6</v>
      </c>
      <c r="I125" s="78">
        <f ca="1">AllPlayers!X122</f>
        <v>61</v>
      </c>
      <c r="K125" s="75" t="str">
        <f t="shared" ca="1" si="18"/>
        <v>Darren Clarke</v>
      </c>
      <c r="L125" s="84" t="str">
        <f t="shared" ca="1" si="19"/>
        <v>(Epsom)</v>
      </c>
      <c r="M125" s="86">
        <f t="shared" ca="1" si="20"/>
        <v>0</v>
      </c>
      <c r="N125" s="76">
        <f ca="1">AllPlayers!AC122</f>
        <v>61</v>
      </c>
    </row>
    <row r="126" spans="1:14" x14ac:dyDescent="0.2">
      <c r="A126" s="156">
        <f t="shared" si="21"/>
        <v>122</v>
      </c>
      <c r="B126" s="75" t="str">
        <f t="shared" ca="1" si="11"/>
        <v>Bill Pavitt</v>
      </c>
      <c r="C126" s="84" t="str">
        <f t="shared" ca="1" si="12"/>
        <v>(Epsom)</v>
      </c>
      <c r="D126" s="85">
        <f t="shared" ca="1" si="13"/>
        <v>3</v>
      </c>
      <c r="E126" s="77">
        <f t="shared" ca="1" si="14"/>
        <v>1</v>
      </c>
      <c r="F126" s="77">
        <f t="shared" ca="1" si="15"/>
        <v>0</v>
      </c>
      <c r="G126" s="78">
        <f t="shared" ca="1" si="16"/>
        <v>5</v>
      </c>
      <c r="H126" s="78">
        <f t="shared" ca="1" si="17"/>
        <v>5</v>
      </c>
      <c r="I126" s="78">
        <f ca="1">AllPlayers!X123</f>
        <v>55</v>
      </c>
      <c r="K126" s="75" t="str">
        <f t="shared" ca="1" si="18"/>
        <v>Dave Godfrey</v>
      </c>
      <c r="L126" s="84" t="str">
        <f t="shared" ca="1" si="19"/>
        <v>(St Peter's)</v>
      </c>
      <c r="M126" s="86">
        <f t="shared" ca="1" si="20"/>
        <v>0</v>
      </c>
      <c r="N126" s="76">
        <f ca="1">AllPlayers!AC123</f>
        <v>117</v>
      </c>
    </row>
    <row r="127" spans="1:14" x14ac:dyDescent="0.2">
      <c r="A127" s="156">
        <f t="shared" si="21"/>
        <v>123</v>
      </c>
      <c r="B127" s="75" t="str">
        <f t="shared" ca="1" si="11"/>
        <v>James O Malley</v>
      </c>
      <c r="C127" s="84" t="str">
        <f t="shared" ca="1" si="12"/>
        <v>(St Peter's)</v>
      </c>
      <c r="D127" s="85">
        <f t="shared" ca="1" si="13"/>
        <v>3</v>
      </c>
      <c r="E127" s="77">
        <f t="shared" ca="1" si="14"/>
        <v>1</v>
      </c>
      <c r="F127" s="77">
        <f t="shared" ca="1" si="15"/>
        <v>0</v>
      </c>
      <c r="G127" s="78">
        <f t="shared" ca="1" si="16"/>
        <v>5</v>
      </c>
      <c r="H127" s="78">
        <f t="shared" ca="1" si="17"/>
        <v>5</v>
      </c>
      <c r="I127" s="78">
        <f ca="1">AllPlayers!X124</f>
        <v>113</v>
      </c>
      <c r="K127" s="75" t="str">
        <f t="shared" ca="1" si="18"/>
        <v>Dave McIntosh</v>
      </c>
      <c r="L127" s="84" t="str">
        <f t="shared" ca="1" si="19"/>
        <v>(St Peter's)</v>
      </c>
      <c r="M127" s="86">
        <f t="shared" ca="1" si="20"/>
        <v>0</v>
      </c>
      <c r="N127" s="76">
        <f ca="1">AllPlayers!AC124</f>
        <v>102</v>
      </c>
    </row>
    <row r="128" spans="1:14" x14ac:dyDescent="0.2">
      <c r="A128" s="156">
        <f t="shared" si="21"/>
        <v>124</v>
      </c>
      <c r="B128" s="75" t="str">
        <f t="shared" ca="1" si="11"/>
        <v>Charlie Gardner</v>
      </c>
      <c r="C128" s="84" t="str">
        <f t="shared" ca="1" si="12"/>
        <v>(Sunbury)</v>
      </c>
      <c r="D128" s="85">
        <f t="shared" ca="1" si="13"/>
        <v>0</v>
      </c>
      <c r="E128" s="77">
        <f t="shared" ca="1" si="14"/>
        <v>1</v>
      </c>
      <c r="F128" s="77">
        <f t="shared" ca="1" si="15"/>
        <v>0</v>
      </c>
      <c r="G128" s="78">
        <f t="shared" ca="1" si="16"/>
        <v>2</v>
      </c>
      <c r="H128" s="78">
        <f t="shared" ca="1" si="17"/>
        <v>2</v>
      </c>
      <c r="I128" s="78">
        <f ca="1">AllPlayers!X125</f>
        <v>137</v>
      </c>
      <c r="K128" s="75" t="str">
        <f t="shared" ca="1" si="18"/>
        <v>Greg Martin</v>
      </c>
      <c r="L128" s="84" t="str">
        <f t="shared" ca="1" si="19"/>
        <v>(St Peter's)</v>
      </c>
      <c r="M128" s="86">
        <f t="shared" ca="1" si="20"/>
        <v>0</v>
      </c>
      <c r="N128" s="76">
        <f ca="1">AllPlayers!AC125</f>
        <v>111</v>
      </c>
    </row>
    <row r="129" spans="1:14" x14ac:dyDescent="0.2">
      <c r="A129" s="156">
        <f t="shared" si="21"/>
        <v>125</v>
      </c>
      <c r="B129" s="75" t="str">
        <f t="shared" ca="1" si="11"/>
        <v>Lewis Ede</v>
      </c>
      <c r="C129" s="84" t="str">
        <f t="shared" ca="1" si="12"/>
        <v>(Epsom)</v>
      </c>
      <c r="D129" s="85">
        <f t="shared" ca="1" si="13"/>
        <v>1</v>
      </c>
      <c r="E129" s="77">
        <f t="shared" ca="1" si="14"/>
        <v>0</v>
      </c>
      <c r="F129" s="77">
        <f t="shared" ca="1" si="15"/>
        <v>0</v>
      </c>
      <c r="G129" s="78">
        <f t="shared" ca="1" si="16"/>
        <v>1</v>
      </c>
      <c r="H129" s="78">
        <f t="shared" ca="1" si="17"/>
        <v>1</v>
      </c>
      <c r="I129" s="78">
        <f ca="1">AllPlayers!X126</f>
        <v>63</v>
      </c>
      <c r="K129" s="75" t="str">
        <f t="shared" ca="1" si="18"/>
        <v>James O Malley</v>
      </c>
      <c r="L129" s="84" t="str">
        <f t="shared" ca="1" si="19"/>
        <v>(St Peter's)</v>
      </c>
      <c r="M129" s="86">
        <f t="shared" ca="1" si="20"/>
        <v>0</v>
      </c>
      <c r="N129" s="76">
        <f ca="1">AllPlayers!AC126</f>
        <v>113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>Laurie Selbie</v>
      </c>
      <c r="L130" s="84" t="str">
        <f t="shared" ca="1" si="19"/>
        <v>(Farmers)</v>
      </c>
      <c r="M130" s="86">
        <f t="shared" ca="1" si="20"/>
        <v>0</v>
      </c>
      <c r="N130" s="76">
        <f ca="1">AllPlayers!AC127</f>
        <v>157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>Lee Jeffreys</v>
      </c>
      <c r="L131" s="84" t="str">
        <f t="shared" ca="1" si="19"/>
        <v>(Bishopsford)</v>
      </c>
      <c r="M131" s="86">
        <f t="shared" ca="1" si="20"/>
        <v>0</v>
      </c>
      <c r="N131" s="76">
        <f ca="1">AllPlayers!AC128</f>
        <v>40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Lee Jeffrey</v>
      </c>
      <c r="L132" s="84" t="str">
        <f t="shared" ca="1" si="19"/>
        <v>(Bishopsford)</v>
      </c>
      <c r="M132" s="86">
        <f t="shared" ca="1" si="20"/>
        <v>0</v>
      </c>
      <c r="N132" s="76">
        <f ca="1">AllPlayers!AC129</f>
        <v>34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Lewis Ede</v>
      </c>
      <c r="L133" s="84" t="str">
        <f t="shared" ref="L133:L196" ca="1" si="30">IF(LEN(K133)&gt;0,VLOOKUP(VLOOKUP($N133,PlayerID,3,FALSE),Teams,3,FALSE),"")</f>
        <v>(Epsom)</v>
      </c>
      <c r="M133" s="86">
        <f t="shared" ref="M133:M196" ca="1" si="31">IF(LEN(K133)&gt;0,VLOOKUP(N133,PlayerID,25,FALSE),"")</f>
        <v>0</v>
      </c>
      <c r="N133" s="76">
        <f ca="1">AllPlayers!AC130</f>
        <v>63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Matt Clare</v>
      </c>
      <c r="L134" s="84" t="str">
        <f t="shared" ca="1" si="30"/>
        <v>(West Byfleet)</v>
      </c>
      <c r="M134" s="86">
        <f t="shared" ca="1" si="31"/>
        <v>0</v>
      </c>
      <c r="N134" s="76">
        <f ca="1">AllPlayers!AC131</f>
        <v>213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>Michael Paine</v>
      </c>
      <c r="L135" s="84" t="str">
        <f t="shared" ca="1" si="30"/>
        <v>(Bishopsford)</v>
      </c>
      <c r="M135" s="86">
        <f t="shared" ca="1" si="31"/>
        <v>0</v>
      </c>
      <c r="N135" s="76">
        <f ca="1">AllPlayers!AC132</f>
        <v>33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No Player StP</v>
      </c>
      <c r="L136" s="84" t="str">
        <f t="shared" ca="1" si="30"/>
        <v>(St Peter's)</v>
      </c>
      <c r="M136" s="86">
        <f t="shared" ca="1" si="31"/>
        <v>0</v>
      </c>
      <c r="N136" s="76">
        <f ca="1">AllPlayers!AC133</f>
        <v>118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>No Player</v>
      </c>
      <c r="L137" s="84" t="str">
        <f t="shared" ca="1" si="30"/>
        <v>(Farmers)</v>
      </c>
      <c r="M137" s="86">
        <f t="shared" ca="1" si="31"/>
        <v>0</v>
      </c>
      <c r="N137" s="76">
        <f ca="1">AllPlayers!AC134</f>
        <v>162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>Paul Mew</v>
      </c>
      <c r="L138" s="84" t="str">
        <f t="shared" ca="1" si="30"/>
        <v>(Bishopsford)</v>
      </c>
      <c r="M138" s="86">
        <f t="shared" ca="1" si="31"/>
        <v>0</v>
      </c>
      <c r="N138" s="76">
        <f ca="1">AllPlayers!AC135</f>
        <v>35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Peter Munt</v>
      </c>
      <c r="L139" s="84" t="str">
        <f t="shared" ca="1" si="30"/>
        <v>(Arnie's Army)</v>
      </c>
      <c r="M139" s="86">
        <f t="shared" ca="1" si="31"/>
        <v>0</v>
      </c>
      <c r="N139" s="76">
        <f ca="1">AllPlayers!AC136</f>
        <v>2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>Rob Whybrow</v>
      </c>
      <c r="L140" s="84" t="str">
        <f t="shared" ca="1" si="30"/>
        <v>(St Peter's)</v>
      </c>
      <c r="M140" s="86">
        <f t="shared" ca="1" si="31"/>
        <v>0</v>
      </c>
      <c r="N140" s="76">
        <f ca="1">AllPlayers!AC137</f>
        <v>120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Ron Godbeer</v>
      </c>
      <c r="L141" s="84" t="str">
        <f t="shared" ca="1" si="30"/>
        <v>(WWMC)</v>
      </c>
      <c r="M141" s="86">
        <f t="shared" ca="1" si="31"/>
        <v>0</v>
      </c>
      <c r="N141" s="76">
        <f ca="1">AllPlayers!AC138</f>
        <v>182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>Stan Coleman</v>
      </c>
      <c r="L142" s="84" t="str">
        <f t="shared" ca="1" si="30"/>
        <v>(West Byfleet)</v>
      </c>
      <c r="M142" s="86">
        <f t="shared" ca="1" si="31"/>
        <v>0</v>
      </c>
      <c r="N142" s="76">
        <f ca="1">AllPlayers!AC139</f>
        <v>210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>Tom Philbey</v>
      </c>
      <c r="L143" s="84" t="str">
        <f t="shared" ca="1" si="30"/>
        <v>(St Peter's)</v>
      </c>
      <c r="M143" s="86">
        <f t="shared" ca="1" si="31"/>
        <v>0</v>
      </c>
      <c r="N143" s="76">
        <f ca="1">AllPlayers!AC140</f>
        <v>116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>Tony Gant</v>
      </c>
      <c r="L144" s="84" t="str">
        <f t="shared" ca="1" si="30"/>
        <v>(West Byfleet)</v>
      </c>
      <c r="M144" s="86">
        <f t="shared" ca="1" si="31"/>
        <v>0</v>
      </c>
      <c r="N144" s="76">
        <f ca="1">AllPlayers!AC141</f>
        <v>209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>Tony Major</v>
      </c>
      <c r="L145" s="84" t="str">
        <f t="shared" ca="1" si="30"/>
        <v>(St Peter's)</v>
      </c>
      <c r="M145" s="86">
        <f t="shared" ca="1" si="31"/>
        <v>0</v>
      </c>
      <c r="N145" s="76">
        <f ca="1">AllPlayers!AC142</f>
        <v>114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>Tony Sapwell</v>
      </c>
      <c r="L146" s="84" t="str">
        <f t="shared" ca="1" si="30"/>
        <v>(St Peter's)</v>
      </c>
      <c r="M146" s="86">
        <f t="shared" ca="1" si="31"/>
        <v>0</v>
      </c>
      <c r="N146" s="76">
        <f ca="1">AllPlayers!AC143</f>
        <v>119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>
        <f ca="1">AllPlayers!X335</f>
        <v>237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>
        <f ca="1">AllPlayers!X336</f>
        <v>59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>
        <f ca="1">AllPlayers!X337</f>
        <v>9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>
        <f ca="1">AllPlayers!X338</f>
        <v>117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>
        <f ca="1">AllPlayers!X339</f>
        <v>111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40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213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33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162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118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2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120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182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210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116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209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119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D152" sqref="D152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597</v>
      </c>
      <c r="C2" s="175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583</v>
      </c>
      <c r="C3" s="175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656</v>
      </c>
      <c r="C4" s="175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4" t="s">
        <v>622</v>
      </c>
      <c r="C5" s="175">
        <v>160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579</v>
      </c>
      <c r="C6" s="175">
        <v>158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8" t="s">
        <v>588</v>
      </c>
      <c r="C7" s="175">
        <v>158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8" t="s">
        <v>788</v>
      </c>
      <c r="C8" s="176">
        <v>158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7" t="s">
        <v>814</v>
      </c>
      <c r="C9" s="175">
        <v>156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8" t="s">
        <v>588</v>
      </c>
      <c r="C10" s="175">
        <v>154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591</v>
      </c>
      <c r="C11" s="175">
        <v>152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7" t="s">
        <v>684</v>
      </c>
      <c r="C12" s="176">
        <v>148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8" t="s">
        <v>807</v>
      </c>
      <c r="C13" s="175">
        <v>147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771</v>
      </c>
      <c r="C14" s="176">
        <v>141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579</v>
      </c>
      <c r="C15" s="176">
        <v>141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4" t="s">
        <v>622</v>
      </c>
      <c r="C16" s="175">
        <v>140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 t="s">
        <v>611</v>
      </c>
      <c r="C17" s="175">
        <v>140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797</v>
      </c>
      <c r="C18" s="175">
        <v>138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712</v>
      </c>
      <c r="C19" s="176">
        <v>136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8" t="s">
        <v>827</v>
      </c>
      <c r="C20" s="175">
        <v>136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7" t="s">
        <v>661</v>
      </c>
      <c r="C21" s="176">
        <v>136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4" t="s">
        <v>799</v>
      </c>
      <c r="C22" s="175">
        <v>135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4" t="s">
        <v>821</v>
      </c>
      <c r="C23" s="175">
        <v>134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7" t="s">
        <v>787</v>
      </c>
      <c r="C24" s="175">
        <v>132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8" t="s">
        <v>578</v>
      </c>
      <c r="C25" s="175">
        <v>131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4" t="s">
        <v>811</v>
      </c>
      <c r="C26" s="175">
        <v>130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7" t="s">
        <v>684</v>
      </c>
      <c r="C27" s="175">
        <v>130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7" t="s">
        <v>684</v>
      </c>
      <c r="C28" s="175">
        <v>130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814</v>
      </c>
      <c r="C29" s="175">
        <v>130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666</v>
      </c>
      <c r="C30" s="175">
        <v>129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805</v>
      </c>
      <c r="C31" s="175">
        <v>126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778</v>
      </c>
      <c r="C32" s="175">
        <v>126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7" t="s">
        <v>604</v>
      </c>
      <c r="C33" s="176">
        <v>126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7" t="s">
        <v>736</v>
      </c>
      <c r="C34" s="176">
        <v>125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591</v>
      </c>
      <c r="C35" s="175">
        <v>125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8" t="s">
        <v>815</v>
      </c>
      <c r="C36" s="175">
        <v>124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588</v>
      </c>
      <c r="C37" s="175">
        <v>123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785</v>
      </c>
      <c r="C38" s="175">
        <v>122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788</v>
      </c>
      <c r="C39" s="176">
        <v>121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597</v>
      </c>
      <c r="C40" s="175">
        <v>121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817</v>
      </c>
      <c r="C41" s="175">
        <v>121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 t="s">
        <v>597</v>
      </c>
      <c r="C42" s="175">
        <v>121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4" t="s">
        <v>794</v>
      </c>
      <c r="C43" s="175">
        <v>121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7" t="s">
        <v>605</v>
      </c>
      <c r="C44" s="175">
        <v>121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7" t="s">
        <v>693</v>
      </c>
      <c r="C45" s="175">
        <v>120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 t="s">
        <v>587</v>
      </c>
      <c r="C46" s="175">
        <v>120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7" t="s">
        <v>610</v>
      </c>
      <c r="C47" s="175">
        <v>120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711</v>
      </c>
      <c r="C48" s="175">
        <v>120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597</v>
      </c>
      <c r="C49" s="175">
        <v>120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 t="s">
        <v>601</v>
      </c>
      <c r="C50" s="175">
        <v>120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582</v>
      </c>
      <c r="C51" s="175">
        <v>120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786</v>
      </c>
      <c r="C52" s="175">
        <v>120</v>
      </c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8" t="s">
        <v>621</v>
      </c>
      <c r="C53" s="175">
        <v>119</v>
      </c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8" t="s">
        <v>772</v>
      </c>
      <c r="C54" s="175">
        <v>118</v>
      </c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586</v>
      </c>
      <c r="C55" s="175">
        <v>118</v>
      </c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 t="s">
        <v>794</v>
      </c>
      <c r="C56" s="176">
        <v>118</v>
      </c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 t="s">
        <v>827</v>
      </c>
      <c r="C57" s="176">
        <v>117</v>
      </c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7" t="s">
        <v>794</v>
      </c>
      <c r="C58" s="176">
        <v>117</v>
      </c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661</v>
      </c>
      <c r="C59" s="176">
        <v>117</v>
      </c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597</v>
      </c>
      <c r="C60" s="175">
        <v>116</v>
      </c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7" t="s">
        <v>587</v>
      </c>
      <c r="C61" s="175">
        <v>116</v>
      </c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4" t="s">
        <v>736</v>
      </c>
      <c r="C62" s="175">
        <v>116</v>
      </c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 t="s">
        <v>774</v>
      </c>
      <c r="C63" s="176">
        <v>116</v>
      </c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640</v>
      </c>
      <c r="C64" s="175">
        <v>116</v>
      </c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808</v>
      </c>
      <c r="C65" s="175">
        <v>116</v>
      </c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 t="s">
        <v>584</v>
      </c>
      <c r="C66" s="175">
        <v>116</v>
      </c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787</v>
      </c>
      <c r="C67" s="175">
        <v>116</v>
      </c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8" t="s">
        <v>587</v>
      </c>
      <c r="C68" s="176">
        <v>116</v>
      </c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8" t="s">
        <v>633</v>
      </c>
      <c r="C69" s="175">
        <v>116</v>
      </c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4" t="s">
        <v>583</v>
      </c>
      <c r="C70" s="175">
        <v>116</v>
      </c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 t="s">
        <v>772</v>
      </c>
      <c r="C71" s="176">
        <v>116</v>
      </c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610</v>
      </c>
      <c r="C72" s="175">
        <v>116</v>
      </c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827</v>
      </c>
      <c r="C73" s="175">
        <v>116</v>
      </c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 t="s">
        <v>847</v>
      </c>
      <c r="C74" s="176">
        <v>116</v>
      </c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578</v>
      </c>
      <c r="C75" s="175">
        <v>115</v>
      </c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8" t="s">
        <v>712</v>
      </c>
      <c r="C76" s="175">
        <v>115</v>
      </c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8" t="s">
        <v>613</v>
      </c>
      <c r="C77" s="175">
        <v>114</v>
      </c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7" t="s">
        <v>659</v>
      </c>
      <c r="C78" s="176">
        <v>114</v>
      </c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7" t="s">
        <v>629</v>
      </c>
      <c r="C79" s="175">
        <v>113</v>
      </c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4" t="s">
        <v>718</v>
      </c>
      <c r="C80" s="176">
        <v>113</v>
      </c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587</v>
      </c>
      <c r="C81" s="175">
        <v>113</v>
      </c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7" t="s">
        <v>608</v>
      </c>
      <c r="C82" s="175">
        <v>113</v>
      </c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785</v>
      </c>
      <c r="C83" s="175">
        <v>112</v>
      </c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806</v>
      </c>
      <c r="C84" s="175">
        <v>112</v>
      </c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8" t="s">
        <v>694</v>
      </c>
      <c r="C85" s="175">
        <v>112</v>
      </c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7" t="s">
        <v>666</v>
      </c>
      <c r="C86" s="176">
        <v>112</v>
      </c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7" t="s">
        <v>604</v>
      </c>
      <c r="C87" s="175">
        <v>112</v>
      </c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8" t="s">
        <v>614</v>
      </c>
      <c r="C88" s="175">
        <v>112</v>
      </c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7" t="s">
        <v>816</v>
      </c>
      <c r="C89" s="175">
        <v>112</v>
      </c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659</v>
      </c>
      <c r="C90" s="175">
        <v>112</v>
      </c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8" t="s">
        <v>774</v>
      </c>
      <c r="C91" s="175">
        <v>111</v>
      </c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8" t="s">
        <v>712</v>
      </c>
      <c r="C92" s="175">
        <v>111</v>
      </c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820</v>
      </c>
      <c r="C93" s="175">
        <v>111</v>
      </c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4" t="s">
        <v>772</v>
      </c>
      <c r="C94" s="175">
        <v>111</v>
      </c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 t="s">
        <v>628</v>
      </c>
      <c r="C95" s="176">
        <v>111</v>
      </c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774</v>
      </c>
      <c r="C96" s="175">
        <v>110</v>
      </c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597</v>
      </c>
      <c r="C97" s="175">
        <v>110</v>
      </c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4" t="s">
        <v>622</v>
      </c>
      <c r="C98" s="175">
        <v>110</v>
      </c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 t="s">
        <v>827</v>
      </c>
      <c r="C99" s="175">
        <v>110</v>
      </c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772</v>
      </c>
      <c r="C100" s="175">
        <v>109</v>
      </c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8" t="s">
        <v>578</v>
      </c>
      <c r="C101" s="175">
        <v>109</v>
      </c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8" t="s">
        <v>825</v>
      </c>
      <c r="C102" s="175">
        <v>109</v>
      </c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4" t="s">
        <v>778</v>
      </c>
      <c r="C103" s="176">
        <v>109</v>
      </c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 t="s">
        <v>635</v>
      </c>
      <c r="C104" s="175">
        <v>108</v>
      </c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7" t="s">
        <v>613</v>
      </c>
      <c r="C105" s="175">
        <v>108</v>
      </c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 t="s">
        <v>609</v>
      </c>
      <c r="C106" s="175">
        <v>108</v>
      </c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 t="s">
        <v>672</v>
      </c>
      <c r="C107" s="175">
        <v>108</v>
      </c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 t="s">
        <v>798</v>
      </c>
      <c r="C108" s="175">
        <v>108</v>
      </c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712</v>
      </c>
      <c r="C109" s="175">
        <v>107</v>
      </c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682</v>
      </c>
      <c r="C110" s="175">
        <v>107</v>
      </c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693</v>
      </c>
      <c r="C111" s="175">
        <v>106</v>
      </c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8" t="s">
        <v>593</v>
      </c>
      <c r="C112" s="175">
        <v>106</v>
      </c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8" t="s">
        <v>814</v>
      </c>
      <c r="C113" s="176">
        <v>106</v>
      </c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614</v>
      </c>
      <c r="C114" s="175">
        <v>106</v>
      </c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799</v>
      </c>
      <c r="C115" s="175">
        <v>106</v>
      </c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4" t="s">
        <v>588</v>
      </c>
      <c r="C116" s="176">
        <v>106</v>
      </c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 t="s">
        <v>635</v>
      </c>
      <c r="C117" s="176">
        <v>106</v>
      </c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 t="s">
        <v>597</v>
      </c>
      <c r="C118" s="175">
        <v>106</v>
      </c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4" t="s">
        <v>774</v>
      </c>
      <c r="C119" s="175">
        <v>106</v>
      </c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4" t="s">
        <v>611</v>
      </c>
      <c r="C120" s="175">
        <v>106</v>
      </c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827</v>
      </c>
      <c r="C121" s="175">
        <v>105</v>
      </c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8" t="s">
        <v>792</v>
      </c>
      <c r="C122" s="175">
        <v>105</v>
      </c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7" t="s">
        <v>588</v>
      </c>
      <c r="C123" s="175">
        <v>105</v>
      </c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7" t="s">
        <v>711</v>
      </c>
      <c r="C124" s="176">
        <v>105</v>
      </c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816</v>
      </c>
      <c r="C125" s="175">
        <v>104</v>
      </c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7" t="s">
        <v>587</v>
      </c>
      <c r="C126" s="175">
        <v>104</v>
      </c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7" t="s">
        <v>820</v>
      </c>
      <c r="C127" s="176">
        <v>104</v>
      </c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7" t="s">
        <v>774</v>
      </c>
      <c r="C128" s="175">
        <v>104</v>
      </c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7" t="s">
        <v>586</v>
      </c>
      <c r="C129" s="175">
        <v>104</v>
      </c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8" t="s">
        <v>774</v>
      </c>
      <c r="C130" s="175">
        <v>103</v>
      </c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7" t="s">
        <v>772</v>
      </c>
      <c r="C131" s="176">
        <v>103</v>
      </c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4" t="s">
        <v>632</v>
      </c>
      <c r="C132" s="176">
        <v>102</v>
      </c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586</v>
      </c>
      <c r="C133" s="175">
        <v>102</v>
      </c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615</v>
      </c>
      <c r="C134" s="175">
        <v>102</v>
      </c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7" t="s">
        <v>599</v>
      </c>
      <c r="C135" s="175">
        <v>102</v>
      </c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 t="s">
        <v>592</v>
      </c>
      <c r="C136" s="175">
        <v>101</v>
      </c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7" t="s">
        <v>599</v>
      </c>
      <c r="C137" s="176">
        <v>101</v>
      </c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8" t="s">
        <v>587</v>
      </c>
      <c r="C138" s="175">
        <v>101</v>
      </c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674</v>
      </c>
      <c r="C139" s="175">
        <v>101</v>
      </c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792</v>
      </c>
      <c r="C140" s="175">
        <v>101</v>
      </c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 t="s">
        <v>640</v>
      </c>
      <c r="C141" s="175">
        <v>101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 t="s">
        <v>632</v>
      </c>
      <c r="C142" s="175">
        <v>101</v>
      </c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 t="s">
        <v>601</v>
      </c>
      <c r="C143" s="175">
        <v>100</v>
      </c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8" t="s">
        <v>640</v>
      </c>
      <c r="C144" s="175">
        <v>100</v>
      </c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7" t="s">
        <v>684</v>
      </c>
      <c r="C145" s="176">
        <v>100</v>
      </c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 t="s">
        <v>806</v>
      </c>
      <c r="C146" s="176">
        <v>100</v>
      </c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 t="s">
        <v>792</v>
      </c>
      <c r="C147" s="175">
        <v>100</v>
      </c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4" t="s">
        <v>725</v>
      </c>
      <c r="C148" s="175">
        <v>100</v>
      </c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8" t="s">
        <v>814</v>
      </c>
      <c r="C149" s="175">
        <v>100</v>
      </c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 t="s">
        <v>668</v>
      </c>
      <c r="C150" s="175">
        <v>100</v>
      </c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4" t="s">
        <v>583</v>
      </c>
      <c r="C151" s="176">
        <v>100</v>
      </c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7" t="s">
        <v>821</v>
      </c>
      <c r="C152" s="175">
        <v>100</v>
      </c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579</v>
      </c>
      <c r="C153" s="175">
        <v>100</v>
      </c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 t="s">
        <v>586</v>
      </c>
      <c r="C154" s="175">
        <v>100</v>
      </c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 t="s">
        <v>827</v>
      </c>
      <c r="C155" s="176">
        <v>100</v>
      </c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4" t="s">
        <v>611</v>
      </c>
      <c r="C156" s="175">
        <v>100</v>
      </c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8" t="s">
        <v>608</v>
      </c>
      <c r="C157" s="175">
        <v>100</v>
      </c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676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B2:C157">
    <sortCondition descending="1" ref="C157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topLeftCell="A26" workbookViewId="0">
      <selection activeCell="Q106" sqref="Q10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745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740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549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564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741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566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554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651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678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569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679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549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564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740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569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678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679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554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651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741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566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564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740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549</v>
      </c>
      <c r="B26" s="9" t="str">
        <f t="shared" ca="1" si="6"/>
        <v>9 (23)</v>
      </c>
      <c r="C26" s="2" t="s">
        <v>2</v>
      </c>
      <c r="D26" s="9" t="str">
        <f t="shared" ca="1" si="7"/>
        <v>3 (12)</v>
      </c>
      <c r="E26" s="196" t="s">
        <v>566</v>
      </c>
      <c r="F26" s="4">
        <f ca="1">INDIRECT("Week"&amp;F23&amp;"!G"&amp;VLOOKUP(A26,TeamName,4,FALSE))</f>
        <v>9</v>
      </c>
      <c r="G26" s="4">
        <f ca="1">INDIRECT("Week"&amp;F23&amp;"!I"&amp;VLOOKUP(A26,TeamName,4,FALSE))</f>
        <v>23</v>
      </c>
      <c r="H26" s="4">
        <f ca="1">INDIRECT("Week"&amp;F23&amp;"!G"&amp;VLOOKUP(E26,TeamName,4,FALSE))</f>
        <v>3</v>
      </c>
      <c r="I26" s="4">
        <f ca="1">INDIRECT("Week"&amp;F23&amp;"!I"&amp;VLOOKUP(E26,TeamName,4,FALSE))</f>
        <v>12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651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741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679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554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569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678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549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651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740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566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564</v>
      </c>
      <c r="B36" s="9" t="str">
        <f t="shared" ca="1" si="9"/>
        <v>2 (9)</v>
      </c>
      <c r="C36" s="2" t="s">
        <v>2</v>
      </c>
      <c r="D36" s="9" t="str">
        <f t="shared" ca="1" si="10"/>
        <v>10 (25)</v>
      </c>
      <c r="E36" s="196" t="s">
        <v>569</v>
      </c>
      <c r="F36" s="4">
        <f ca="1">INDIRECT("Week"&amp;F32&amp;"!G"&amp;VLOOKUP(A36,TeamName,4,FALSE))</f>
        <v>2</v>
      </c>
      <c r="G36" s="4">
        <f ca="1">INDIRECT("Week"&amp;F32&amp;"!I"&amp;VLOOKUP(A36,TeamName,4,FALSE))</f>
        <v>9</v>
      </c>
      <c r="H36" s="4">
        <f ca="1">INDIRECT("Week"&amp;F32&amp;"!G"&amp;VLOOKUP(E36,TeamName,4,FALSE))</f>
        <v>10</v>
      </c>
      <c r="I36" s="4">
        <f ca="1">INDIRECT("Week"&amp;F32&amp;"!I"&amp;VLOOKUP(E36,TeamName,4,FALSE))</f>
        <v>25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554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678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741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679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566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564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651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740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679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549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678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741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569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554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558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549</v>
      </c>
      <c r="B56" s="9" t="str">
        <f t="shared" ref="B56:B60" ca="1" si="15">IF(J56=1,"",IF((F56+H56+J56=0),"",F56&amp;" ("&amp;G56&amp;")"))</f>
        <v>6 (20)</v>
      </c>
      <c r="C56" s="2" t="s">
        <v>2</v>
      </c>
      <c r="D56" s="9" t="str">
        <f t="shared" ref="D56:D60" ca="1" si="16">IF(J56=1,"",IF((F56+H56+J56=0),"",H56&amp;" ("&amp;I56&amp;")"))</f>
        <v>6 (17)</v>
      </c>
      <c r="E56" s="196" t="s">
        <v>678</v>
      </c>
      <c r="F56" s="4">
        <f ca="1">INDIRECT("Week"&amp;F54&amp;"!G"&amp;VLOOKUP(A56,TeamName,4,FALSE))</f>
        <v>6</v>
      </c>
      <c r="G56" s="4">
        <f ca="1">INDIRECT("Week"&amp;F54&amp;"!I"&amp;VLOOKUP(A56,TeamName,4,FALSE))</f>
        <v>20</v>
      </c>
      <c r="H56" s="4">
        <f ca="1">INDIRECT("Week"&amp;F54&amp;"!G"&amp;VLOOKUP(E56,TeamName,4,FALSE))</f>
        <v>6</v>
      </c>
      <c r="I56" s="4">
        <f ca="1">INDIRECT("Week"&amp;F54&amp;"!I"&amp;VLOOKUP(E56,TeamName,4,FALSE))</f>
        <v>17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740</v>
      </c>
      <c r="B57" s="9" t="str">
        <f t="shared" ca="1" si="15"/>
        <v>9 (24)</v>
      </c>
      <c r="C57" s="2" t="s">
        <v>2</v>
      </c>
      <c r="D57" s="9" t="str">
        <f t="shared" ca="1" si="16"/>
        <v>3 (12)</v>
      </c>
      <c r="E57" s="196" t="s">
        <v>679</v>
      </c>
      <c r="F57" s="4">
        <f ca="1">INDIRECT("Week"&amp;F54&amp;"!G"&amp;VLOOKUP(A57,TeamName,4,FALSE))</f>
        <v>9</v>
      </c>
      <c r="G57" s="4">
        <f ca="1">INDIRECT("Week"&amp;F54&amp;"!I"&amp;VLOOKUP(A57,TeamName,4,FALSE))</f>
        <v>24</v>
      </c>
      <c r="H57" s="4">
        <f ca="1">INDIRECT("Week"&amp;F54&amp;"!G"&amp;VLOOKUP(E57,TeamName,4,FALSE))</f>
        <v>3</v>
      </c>
      <c r="I57" s="4">
        <f ca="1">INDIRECT("Week"&amp;F54&amp;"!I"&amp;VLOOKUP(E57,TeamName,4,FALSE))</f>
        <v>12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564</v>
      </c>
      <c r="B58" s="9" t="str">
        <f t="shared" ca="1" si="15"/>
        <v>10 (24)</v>
      </c>
      <c r="C58" s="2" t="s">
        <v>2</v>
      </c>
      <c r="D58" s="9" t="str">
        <f t="shared" ca="1" si="16"/>
        <v>2 (11)</v>
      </c>
      <c r="E58" s="196" t="s">
        <v>651</v>
      </c>
      <c r="F58" s="4">
        <f ca="1">INDIRECT("Week"&amp;F54&amp;"!G"&amp;VLOOKUP(A58,TeamName,4,FALSE))</f>
        <v>10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2</v>
      </c>
      <c r="I58" s="4">
        <f ca="1">INDIRECT("Week"&amp;F54&amp;"!I"&amp;VLOOKUP(E58,TeamName,4,FALSE))</f>
        <v>11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566</v>
      </c>
      <c r="B59" s="9" t="str">
        <f t="shared" ca="1" si="15"/>
        <v>4 (11)</v>
      </c>
      <c r="C59" s="2" t="s">
        <v>2</v>
      </c>
      <c r="D59" s="9" t="str">
        <f t="shared" ca="1" si="16"/>
        <v>8 (24)</v>
      </c>
      <c r="E59" s="196" t="s">
        <v>569</v>
      </c>
      <c r="F59" s="4">
        <f ca="1">INDIRECT("Week"&amp;F54&amp;"!G"&amp;VLOOKUP(A59,TeamName,4,FALSE))</f>
        <v>4</v>
      </c>
      <c r="G59" s="4">
        <f ca="1">INDIRECT("Week"&amp;F54&amp;"!I"&amp;VLOOKUP(A59,TeamName,4,FALSE))</f>
        <v>11</v>
      </c>
      <c r="H59" s="4">
        <f ca="1">INDIRECT("Week"&amp;F54&amp;"!G"&amp;VLOOKUP(E59,TeamName,4,FALSE))</f>
        <v>8</v>
      </c>
      <c r="I59" s="4">
        <f ca="1">INDIRECT("Week"&amp;F54&amp;"!I"&amp;VLOOKUP(E59,TeamName,4,FALSE))</f>
        <v>24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741</v>
      </c>
      <c r="B60" s="9" t="str">
        <f t="shared" ca="1" si="15"/>
        <v>5 (17)</v>
      </c>
      <c r="C60" s="2" t="s">
        <v>2</v>
      </c>
      <c r="D60" s="9" t="str">
        <f t="shared" ca="1" si="16"/>
        <v>7 (18)</v>
      </c>
      <c r="E60" s="196" t="s">
        <v>554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17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651</v>
      </c>
      <c r="B65" s="9" t="str">
        <f t="shared" ref="B65:B69" ca="1" si="18">IF(J65=1,"",IF((F65+H65+J65=0),"",F65&amp;" ("&amp;G65&amp;")"))</f>
        <v>7 (19)</v>
      </c>
      <c r="C65" s="2" t="s">
        <v>2</v>
      </c>
      <c r="D65" s="9" t="str">
        <f t="shared" ref="D65:D69" ca="1" si="19">IF(J65=1,"",IF((F65+H65+J65=0),"",H65&amp;" ("&amp;I65&amp;")"))</f>
        <v>5 (18)</v>
      </c>
      <c r="E65" s="196" t="s">
        <v>566</v>
      </c>
      <c r="F65" s="4">
        <f ca="1">INDIRECT("Week"&amp;F63&amp;"!G"&amp;VLOOKUP(A65,TeamName,4,FALSE))</f>
        <v>7</v>
      </c>
      <c r="G65" s="4">
        <f ca="1">INDIRECT("Week"&amp;F63&amp;"!I"&amp;VLOOKUP(A65,TeamName,4,FALSE))</f>
        <v>19</v>
      </c>
      <c r="H65" s="4">
        <f ca="1">INDIRECT("Week"&amp;F63&amp;"!G"&amp;VLOOKUP(E65,TeamName,4,FALSE))</f>
        <v>5</v>
      </c>
      <c r="I65" s="4">
        <f ca="1">INDIRECT("Week"&amp;F63&amp;"!I"&amp;VLOOKUP(E65,TeamName,4,FALSE))</f>
        <v>18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679</v>
      </c>
      <c r="B66" s="9" t="str">
        <f t="shared" ca="1" si="18"/>
        <v>10 (25)</v>
      </c>
      <c r="C66" s="2" t="s">
        <v>2</v>
      </c>
      <c r="D66" s="9" t="str">
        <f t="shared" ca="1" si="19"/>
        <v>2 (12)</v>
      </c>
      <c r="E66" s="196" t="s">
        <v>564</v>
      </c>
      <c r="F66" s="4">
        <f ca="1">INDIRECT("Week"&amp;F63&amp;"!G"&amp;VLOOKUP(A66,TeamName,4,FALSE))</f>
        <v>10</v>
      </c>
      <c r="G66" s="4">
        <f ca="1">INDIRECT("Week"&amp;F63&amp;"!I"&amp;VLOOKUP(A66,TeamName,4,FALSE))</f>
        <v>25</v>
      </c>
      <c r="H66" s="4">
        <f ca="1">INDIRECT("Week"&amp;F63&amp;"!G"&amp;VLOOKUP(E66,TeamName,4,FALSE))</f>
        <v>2</v>
      </c>
      <c r="I66" s="4">
        <f ca="1">INDIRECT("Week"&amp;F63&amp;"!I"&amp;VLOOKUP(E66,TeamName,4,FALSE))</f>
        <v>12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678</v>
      </c>
      <c r="B67" s="9" t="str">
        <f t="shared" ca="1" si="18"/>
        <v>4 (16)</v>
      </c>
      <c r="C67" s="2" t="s">
        <v>2</v>
      </c>
      <c r="D67" s="9" t="str">
        <f t="shared" ca="1" si="19"/>
        <v>8 (21)</v>
      </c>
      <c r="E67" s="196" t="s">
        <v>740</v>
      </c>
      <c r="F67" s="4">
        <f ca="1">INDIRECT("Week"&amp;F63&amp;"!G"&amp;VLOOKUP(A67,TeamName,4,FALSE))</f>
        <v>4</v>
      </c>
      <c r="G67" s="4">
        <f ca="1">INDIRECT("Week"&amp;F63&amp;"!I"&amp;VLOOKUP(A67,TeamName,4,FALSE))</f>
        <v>16</v>
      </c>
      <c r="H67" s="4">
        <f ca="1">INDIRECT("Week"&amp;F63&amp;"!G"&amp;VLOOKUP(E67,TeamName,4,FALSE))</f>
        <v>8</v>
      </c>
      <c r="I67" s="4">
        <f ca="1">INDIRECT("Week"&amp;F63&amp;"!I"&amp;VLOOKUP(E67,TeamName,4,FALSE))</f>
        <v>21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554</v>
      </c>
      <c r="B68" s="9" t="str">
        <f t="shared" ca="1" si="18"/>
        <v>6 (13)</v>
      </c>
      <c r="C68" s="2" t="s">
        <v>2</v>
      </c>
      <c r="D68" s="9" t="str">
        <f t="shared" ca="1" si="19"/>
        <v>6 (20)</v>
      </c>
      <c r="E68" s="196" t="s">
        <v>549</v>
      </c>
      <c r="F68" s="4">
        <f ca="1">INDIRECT("Week"&amp;F63&amp;"!G"&amp;VLOOKUP(A68,TeamName,4,FALSE))</f>
        <v>6</v>
      </c>
      <c r="G68" s="4">
        <f ca="1">INDIRECT("Week"&amp;F63&amp;"!I"&amp;VLOOKUP(A68,TeamName,4,FALSE))</f>
        <v>13</v>
      </c>
      <c r="H68" s="4">
        <f ca="1">INDIRECT("Week"&amp;F63&amp;"!G"&amp;VLOOKUP(E68,TeamName,4,FALSE))</f>
        <v>6</v>
      </c>
      <c r="I68" s="4">
        <f ca="1">INDIRECT("Week"&amp;F63&amp;"!I"&amp;VLOOKUP(E68,TeamName,4,FALSE))</f>
        <v>20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569</v>
      </c>
      <c r="B69" s="9" t="str">
        <f t="shared" ca="1" si="18"/>
        <v>4 (17)</v>
      </c>
      <c r="C69" s="2" t="s">
        <v>2</v>
      </c>
      <c r="D69" s="9" t="str">
        <f t="shared" ca="1" si="19"/>
        <v>8 (22)</v>
      </c>
      <c r="E69" s="196" t="s">
        <v>741</v>
      </c>
      <c r="F69" s="4">
        <f ca="1">INDIRECT("Week"&amp;F63&amp;"!G"&amp;VLOOKUP(A69,TeamName,4,FALSE))</f>
        <v>4</v>
      </c>
      <c r="G69" s="4">
        <f ca="1">INDIRECT("Week"&amp;F63&amp;"!I"&amp;VLOOKUP(A69,TeamName,4,FALSE))</f>
        <v>17</v>
      </c>
      <c r="H69" s="4">
        <f ca="1">INDIRECT("Week"&amp;F63&amp;"!G"&amp;VLOOKUP(E69,TeamName,4,FALSE))</f>
        <v>8</v>
      </c>
      <c r="I69" s="4">
        <f ca="1">INDIRECT("Week"&amp;F63&amp;"!I"&amp;VLOOKUP(E69,TeamName,4,FALSE))</f>
        <v>22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549</v>
      </c>
      <c r="B74" s="9" t="str">
        <f t="shared" ref="B74:B78" ca="1" si="21">IF(J74=1,"",IF((F74+H74+J74=0),"",F74&amp;" ("&amp;G74&amp;")"))</f>
        <v>7 (20)</v>
      </c>
      <c r="C74" s="2" t="s">
        <v>2</v>
      </c>
      <c r="D74" s="9" t="str">
        <f t="shared" ref="D74:D78" ca="1" si="22">IF(J74=1,"",IF((F74+H74+J74=0),"",H74&amp;" ("&amp;I74&amp;")"))</f>
        <v>5 (16)</v>
      </c>
      <c r="E74" s="196" t="s">
        <v>741</v>
      </c>
      <c r="F74" s="4">
        <f ca="1">INDIRECT("Week"&amp;F72&amp;"!G"&amp;VLOOKUP(A74,TeamName,4,FALSE))</f>
        <v>7</v>
      </c>
      <c r="G74" s="4">
        <f ca="1">INDIRECT("Week"&amp;F72&amp;"!I"&amp;VLOOKUP(A74,TeamName,4,FALSE))</f>
        <v>20</v>
      </c>
      <c r="H74" s="4">
        <f ca="1">INDIRECT("Week"&amp;F72&amp;"!G"&amp;VLOOKUP(E74,TeamName,4,FALSE))</f>
        <v>5</v>
      </c>
      <c r="I74" s="4">
        <f ca="1">INDIRECT("Week"&amp;F72&amp;"!I"&amp;VLOOKUP(E74,TeamName,4,FALSE))</f>
        <v>16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740</v>
      </c>
      <c r="B75" s="9" t="str">
        <f t="shared" ca="1" si="21"/>
        <v>5 (16)</v>
      </c>
      <c r="C75" s="2" t="s">
        <v>2</v>
      </c>
      <c r="D75" s="9" t="str">
        <f t="shared" ca="1" si="22"/>
        <v>7 (18)</v>
      </c>
      <c r="E75" s="196" t="s">
        <v>554</v>
      </c>
      <c r="F75" s="4">
        <f ca="1">INDIRECT("Week"&amp;F72&amp;"!G"&amp;VLOOKUP(A75,TeamName,4,FALSE))</f>
        <v>5</v>
      </c>
      <c r="G75" s="4">
        <f ca="1">INDIRECT("Week"&amp;F72&amp;"!I"&amp;VLOOKUP(A75,TeamName,4,FALSE))</f>
        <v>16</v>
      </c>
      <c r="H75" s="4">
        <f ca="1">INDIRECT("Week"&amp;F72&amp;"!G"&amp;VLOOKUP(E75,TeamName,4,FALSE))</f>
        <v>7</v>
      </c>
      <c r="I75" s="4">
        <f ca="1">INDIRECT("Week"&amp;F72&amp;"!I"&amp;VLOOKUP(E75,TeamName,4,FALSE))</f>
        <v>18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564</v>
      </c>
      <c r="B76" s="9" t="str">
        <f t="shared" ca="1" si="21"/>
        <v>3 (15)</v>
      </c>
      <c r="C76" s="2" t="s">
        <v>2</v>
      </c>
      <c r="D76" s="9" t="str">
        <f t="shared" ca="1" si="22"/>
        <v>9 (22)</v>
      </c>
      <c r="E76" s="196" t="s">
        <v>678</v>
      </c>
      <c r="F76" s="4">
        <f ca="1">INDIRECT("Week"&amp;F72&amp;"!G"&amp;VLOOKUP(A76,TeamName,4,FALSE))</f>
        <v>3</v>
      </c>
      <c r="G76" s="4">
        <f ca="1">INDIRECT("Week"&amp;F72&amp;"!I"&amp;VLOOKUP(A76,TeamName,4,FALSE))</f>
        <v>15</v>
      </c>
      <c r="H76" s="4">
        <f ca="1">INDIRECT("Week"&amp;F72&amp;"!G"&amp;VLOOKUP(E76,TeamName,4,FALSE))</f>
        <v>9</v>
      </c>
      <c r="I76" s="4">
        <f ca="1">INDIRECT("Week"&amp;F72&amp;"!I"&amp;VLOOKUP(E76,TeamName,4,FALSE))</f>
        <v>22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566</v>
      </c>
      <c r="B77" s="9" t="str">
        <f t="shared" ca="1" si="21"/>
        <v>6 (16)</v>
      </c>
      <c r="C77" s="2" t="s">
        <v>2</v>
      </c>
      <c r="D77" s="9" t="str">
        <f t="shared" ca="1" si="22"/>
        <v>6 (21)</v>
      </c>
      <c r="E77" s="196" t="s">
        <v>679</v>
      </c>
      <c r="F77" s="4">
        <f ca="1">INDIRECT("Week"&amp;F72&amp;"!G"&amp;VLOOKUP(A77,TeamName,4,FALSE))</f>
        <v>6</v>
      </c>
      <c r="G77" s="4">
        <f ca="1">INDIRECT("Week"&amp;F72&amp;"!I"&amp;VLOOKUP(A77,TeamName,4,FALSE))</f>
        <v>16</v>
      </c>
      <c r="H77" s="4">
        <f ca="1">INDIRECT("Week"&amp;F72&amp;"!G"&amp;VLOOKUP(E77,TeamName,4,FALSE))</f>
        <v>6</v>
      </c>
      <c r="I77" s="4">
        <f ca="1">INDIRECT("Week"&amp;F72&amp;"!I"&amp;VLOOKUP(E77,TeamName,4,FALSE))</f>
        <v>21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651</v>
      </c>
      <c r="B78" s="9" t="str">
        <f t="shared" ca="1" si="21"/>
        <v>3 (12)</v>
      </c>
      <c r="C78" s="2" t="s">
        <v>2</v>
      </c>
      <c r="D78" s="9" t="str">
        <f t="shared" ca="1" si="22"/>
        <v>9 (20)</v>
      </c>
      <c r="E78" s="196" t="s">
        <v>569</v>
      </c>
      <c r="F78" s="4">
        <f ca="1">INDIRECT("Week"&amp;F72&amp;"!G"&amp;VLOOKUP(A78,TeamName,4,FALSE))</f>
        <v>3</v>
      </c>
      <c r="G78" s="4">
        <f ca="1">INDIRECT("Week"&amp;F72&amp;"!I"&amp;VLOOKUP(A78,TeamName,4,FALSE))</f>
        <v>12</v>
      </c>
      <c r="H78" s="4">
        <f ca="1">INDIRECT("Week"&amp;F72&amp;"!G"&amp;VLOOKUP(E78,TeamName,4,FALSE))</f>
        <v>9</v>
      </c>
      <c r="I78" s="4">
        <f ca="1">INDIRECT("Week"&amp;F72&amp;"!I"&amp;VLOOKUP(E78,TeamName,4,FALSE))</f>
        <v>20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679</v>
      </c>
      <c r="B83" s="9" t="str">
        <f t="shared" ref="B83:B87" ca="1" si="24">IF(J83=1,"",IF((F83+H83+J83=0),"",F83&amp;" ("&amp;G83&amp;")"))</f>
        <v>7 (21)</v>
      </c>
      <c r="C83" s="2" t="s">
        <v>2</v>
      </c>
      <c r="D83" s="9" t="str">
        <f t="shared" ref="D83:D87" ca="1" si="25">IF(J83=1,"",IF((F83+H83+J83=0),"",H83&amp;" ("&amp;I83&amp;")"))</f>
        <v>5 (18)</v>
      </c>
      <c r="E83" s="196" t="s">
        <v>651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21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678</v>
      </c>
      <c r="B84" s="9" t="str">
        <f t="shared" ca="1" si="24"/>
        <v>10 (26)</v>
      </c>
      <c r="C84" s="2" t="s">
        <v>2</v>
      </c>
      <c r="D84" s="9" t="str">
        <f t="shared" ca="1" si="25"/>
        <v>2 (9)</v>
      </c>
      <c r="E84" s="196" t="s">
        <v>566</v>
      </c>
      <c r="F84" s="4">
        <f ca="1">INDIRECT("Week"&amp;F81&amp;"!G"&amp;VLOOKUP(A84,TeamName,4,FALSE))</f>
        <v>10</v>
      </c>
      <c r="G84" s="4">
        <f ca="1">INDIRECT("Week"&amp;F81&amp;"!I"&amp;VLOOKUP(A84,TeamName,4,FALSE))</f>
        <v>26</v>
      </c>
      <c r="H84" s="4">
        <f ca="1">INDIRECT("Week"&amp;F81&amp;"!G"&amp;VLOOKUP(E84,TeamName,4,FALSE))</f>
        <v>2</v>
      </c>
      <c r="I84" s="4">
        <f ca="1">INDIRECT("Week"&amp;F81&amp;"!I"&amp;VLOOKUP(E84,TeamName,4,FALSE))</f>
        <v>9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554</v>
      </c>
      <c r="B85" s="9" t="str">
        <f t="shared" ca="1" si="24"/>
        <v>7 (21)</v>
      </c>
      <c r="C85" s="2" t="s">
        <v>2</v>
      </c>
      <c r="D85" s="9" t="str">
        <f t="shared" ca="1" si="25"/>
        <v>5 (15)</v>
      </c>
      <c r="E85" s="196" t="s">
        <v>564</v>
      </c>
      <c r="F85" s="4">
        <f ca="1">INDIRECT("Week"&amp;F81&amp;"!G"&amp;VLOOKUP(A85,TeamName,4,FALSE))</f>
        <v>7</v>
      </c>
      <c r="G85" s="4">
        <f ca="1">INDIRECT("Week"&amp;F81&amp;"!I"&amp;VLOOKUP(A85,TeamName,4,FALSE))</f>
        <v>21</v>
      </c>
      <c r="H85" s="4">
        <f ca="1">INDIRECT("Week"&amp;F81&amp;"!G"&amp;VLOOKUP(E85,TeamName,4,FALSE))</f>
        <v>5</v>
      </c>
      <c r="I85" s="4">
        <f ca="1">INDIRECT("Week"&amp;F81&amp;"!I"&amp;VLOOKUP(E85,TeamName,4,FALSE))</f>
        <v>15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741</v>
      </c>
      <c r="B86" s="9" t="str">
        <f t="shared" ca="1" si="24"/>
        <v>7 (22)</v>
      </c>
      <c r="C86" s="2" t="s">
        <v>2</v>
      </c>
      <c r="D86" s="9" t="str">
        <f t="shared" ca="1" si="25"/>
        <v>5 (18)</v>
      </c>
      <c r="E86" s="196" t="s">
        <v>740</v>
      </c>
      <c r="F86" s="4">
        <f ca="1">INDIRECT("Week"&amp;F81&amp;"!G"&amp;VLOOKUP(A86,TeamName,4,FALSE))</f>
        <v>7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5</v>
      </c>
      <c r="I86" s="4">
        <f ca="1">INDIRECT("Week"&amp;F81&amp;"!I"&amp;VLOOKUP(E86,TeamName,4,FALSE))</f>
        <v>18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569</v>
      </c>
      <c r="B87" s="9" t="str">
        <f t="shared" ca="1" si="24"/>
        <v>8 (22)</v>
      </c>
      <c r="C87" s="2" t="s">
        <v>2</v>
      </c>
      <c r="D87" s="9" t="str">
        <f t="shared" ca="1" si="25"/>
        <v>4 (13)</v>
      </c>
      <c r="E87" s="196" t="s">
        <v>549</v>
      </c>
      <c r="F87" s="4">
        <f ca="1">INDIRECT("Week"&amp;F81&amp;"!G"&amp;VLOOKUP(A87,TeamName,4,FALSE))</f>
        <v>8</v>
      </c>
      <c r="G87" s="4">
        <f ca="1">INDIRECT("Week"&amp;F81&amp;"!I"&amp;VLOOKUP(A87,TeamName,4,FALSE))</f>
        <v>22</v>
      </c>
      <c r="H87" s="4">
        <f ca="1">INDIRECT("Week"&amp;F81&amp;"!G"&amp;VLOOKUP(E87,TeamName,4,FALSE))</f>
        <v>4</v>
      </c>
      <c r="I87" s="4">
        <f ca="1">INDIRECT("Week"&amp;F81&amp;"!I"&amp;VLOOKUP(E87,TeamName,4,FALSE))</f>
        <v>13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549</v>
      </c>
      <c r="B92" s="9" t="str">
        <f t="shared" ref="B92:B96" ca="1" si="27">IF(J92=1,"",IF((F92+H92+J92=0),"",F92&amp;" ("&amp;G92&amp;")"))</f>
        <v>7 (18)</v>
      </c>
      <c r="C92" s="2" t="s">
        <v>2</v>
      </c>
      <c r="D92" s="9" t="str">
        <f t="shared" ref="D92:D96" ca="1" si="28">IF(J92=1,"",IF((F92+H92+J92=0),"",H92&amp;" ("&amp;I92&amp;")"))</f>
        <v>5 (15)</v>
      </c>
      <c r="E92" s="196" t="s">
        <v>740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18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15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741</v>
      </c>
      <c r="B93" s="9" t="str">
        <f t="shared" ca="1" si="27"/>
        <v>8 (20)</v>
      </c>
      <c r="C93" s="2" t="s">
        <v>2</v>
      </c>
      <c r="D93" s="9" t="str">
        <f t="shared" ca="1" si="28"/>
        <v>4 (15)</v>
      </c>
      <c r="E93" s="196" t="s">
        <v>564</v>
      </c>
      <c r="F93" s="4">
        <f ca="1">INDIRECT("Week"&amp;F90&amp;"!G"&amp;VLOOKUP(A93,TeamName,4,FALSE))</f>
        <v>8</v>
      </c>
      <c r="G93" s="4">
        <f ca="1">INDIRECT("Week"&amp;F90&amp;"!I"&amp;VLOOKUP(A93,TeamName,4,FALSE))</f>
        <v>20</v>
      </c>
      <c r="H93" s="4">
        <f ca="1">INDIRECT("Week"&amp;F90&amp;"!G"&amp;VLOOKUP(E93,TeamName,4,FALSE))</f>
        <v>4</v>
      </c>
      <c r="I93" s="4">
        <f ca="1">INDIRECT("Week"&amp;F90&amp;"!I"&amp;VLOOKUP(E93,TeamName,4,FALSE))</f>
        <v>15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554</v>
      </c>
      <c r="B94" s="9" t="str">
        <f t="shared" ca="1" si="27"/>
        <v>4 (18)</v>
      </c>
      <c r="C94" s="2" t="s">
        <v>2</v>
      </c>
      <c r="D94" s="9" t="str">
        <f t="shared" ca="1" si="28"/>
        <v>8 (19)</v>
      </c>
      <c r="E94" s="196" t="s">
        <v>566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18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19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678</v>
      </c>
      <c r="B95" s="9" t="str">
        <f t="shared" ca="1" si="27"/>
        <v>9 (24)</v>
      </c>
      <c r="C95" s="2" t="s">
        <v>2</v>
      </c>
      <c r="D95" s="9" t="str">
        <f t="shared" ca="1" si="28"/>
        <v>3 (10)</v>
      </c>
      <c r="E95" s="196" t="s">
        <v>651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24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679</v>
      </c>
      <c r="B96" s="9" t="str">
        <f t="shared" ca="1" si="27"/>
        <v>3 (11)</v>
      </c>
      <c r="C96" s="2" t="s">
        <v>2</v>
      </c>
      <c r="D96" s="9" t="str">
        <f t="shared" ca="1" si="28"/>
        <v>9 (24)</v>
      </c>
      <c r="E96" s="196" t="s">
        <v>569</v>
      </c>
      <c r="F96" s="4">
        <f ca="1">INDIRECT("Week"&amp;F90&amp;"!G"&amp;VLOOKUP(A96,TeamName,4,FALSE))</f>
        <v>3</v>
      </c>
      <c r="G96" s="4">
        <f ca="1">INDIRECT("Week"&amp;F90&amp;"!I"&amp;VLOOKUP(A96,TeamName,4,FALSE))</f>
        <v>11</v>
      </c>
      <c r="H96" s="4">
        <f ca="1">INDIRECT("Week"&amp;F90&amp;"!G"&amp;VLOOKUP(E96,TeamName,4,FALSE))</f>
        <v>9</v>
      </c>
      <c r="I96" s="4">
        <f ca="1">INDIRECT("Week"&amp;F90&amp;"!I"&amp;VLOOKUP(E96,TeamName,4,FALSE))</f>
        <v>24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564</v>
      </c>
      <c r="B101" s="9" t="str">
        <f t="shared" ref="B101:B105" ca="1" si="30">IF(J101=1,"",IF((F101+H101+J101=0),"",F101&amp;" ("&amp;G101&amp;")"))</f>
        <v>4 (9)</v>
      </c>
      <c r="C101" s="2" t="s">
        <v>2</v>
      </c>
      <c r="D101" s="9" t="str">
        <f t="shared" ref="D101:D105" ca="1" si="31">IF(J101=1,"",IF((F101+H101+J101=0),"",H101&amp;" ("&amp;I101&amp;")"))</f>
        <v>8 (24)</v>
      </c>
      <c r="E101" s="196" t="s">
        <v>549</v>
      </c>
      <c r="F101" s="4">
        <f ca="1">INDIRECT("Week"&amp;F99&amp;"!G"&amp;VLOOKUP(A101,TeamName,4,FALSE))</f>
        <v>4</v>
      </c>
      <c r="G101" s="4">
        <f ca="1">INDIRECT("Week"&amp;F99&amp;"!I"&amp;VLOOKUP(A101,TeamName,4,FALSE))</f>
        <v>9</v>
      </c>
      <c r="H101" s="4">
        <f ca="1">INDIRECT("Week"&amp;F99&amp;"!G"&amp;VLOOKUP(E101,TeamName,4,FALSE))</f>
        <v>8</v>
      </c>
      <c r="I101" s="4">
        <f ca="1">INDIRECT("Week"&amp;F99&amp;"!I"&amp;VLOOKUP(E101,TeamName,4,FALSE))</f>
        <v>24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569</v>
      </c>
      <c r="B102" s="9" t="str">
        <f t="shared" ca="1" si="30"/>
        <v>8 (21)</v>
      </c>
      <c r="C102" s="2" t="s">
        <v>2</v>
      </c>
      <c r="D102" s="9" t="str">
        <f t="shared" ca="1" si="31"/>
        <v>4 (16)</v>
      </c>
      <c r="E102" s="196" t="s">
        <v>740</v>
      </c>
      <c r="F102" s="4">
        <f ca="1">INDIRECT("Week"&amp;F99&amp;"!G"&amp;VLOOKUP(A102,TeamName,4,FALSE))</f>
        <v>8</v>
      </c>
      <c r="G102" s="4">
        <f ca="1">INDIRECT("Week"&amp;F99&amp;"!I"&amp;VLOOKUP(A102,TeamName,4,FALSE))</f>
        <v>21</v>
      </c>
      <c r="H102" s="4">
        <f ca="1">INDIRECT("Week"&amp;F99&amp;"!G"&amp;VLOOKUP(E102,TeamName,4,FALSE))</f>
        <v>4</v>
      </c>
      <c r="I102" s="4">
        <f ca="1">INDIRECT("Week"&amp;F99&amp;"!I"&amp;VLOOKUP(E102,TeamName,4,FALSE))</f>
        <v>16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679</v>
      </c>
      <c r="B103" s="9" t="str">
        <f t="shared" ca="1" si="30"/>
        <v>7 (17)</v>
      </c>
      <c r="C103" s="2" t="s">
        <v>2</v>
      </c>
      <c r="D103" s="9" t="str">
        <f t="shared" ca="1" si="31"/>
        <v>5 (18)</v>
      </c>
      <c r="E103" s="196" t="s">
        <v>678</v>
      </c>
      <c r="F103" s="4">
        <f ca="1">INDIRECT("Week"&amp;F99&amp;"!G"&amp;VLOOKUP(A103,TeamName,4,FALSE))</f>
        <v>7</v>
      </c>
      <c r="G103" s="4">
        <f ca="1">INDIRECT("Week"&amp;F99&amp;"!I"&amp;VLOOKUP(A103,TeamName,4,FALSE))</f>
        <v>17</v>
      </c>
      <c r="H103" s="4">
        <f ca="1">INDIRECT("Week"&amp;F99&amp;"!G"&amp;VLOOKUP(E103,TeamName,4,FALSE))</f>
        <v>5</v>
      </c>
      <c r="I103" s="4">
        <f ca="1">INDIRECT("Week"&amp;F99&amp;"!I"&amp;VLOOKUP(E103,TeamName,4,FALSE))</f>
        <v>18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651</v>
      </c>
      <c r="B104" s="9" t="str">
        <f t="shared" ca="1" si="30"/>
        <v>1 (9)</v>
      </c>
      <c r="C104" s="2" t="s">
        <v>2</v>
      </c>
      <c r="D104" s="9" t="str">
        <f t="shared" ca="1" si="31"/>
        <v>11 (26)</v>
      </c>
      <c r="E104" s="196" t="s">
        <v>554</v>
      </c>
      <c r="F104" s="4">
        <f ca="1">INDIRECT("Week"&amp;F99&amp;"!G"&amp;VLOOKUP(A104,TeamName,4,FALSE))</f>
        <v>1</v>
      </c>
      <c r="G104" s="4">
        <f ca="1">INDIRECT("Week"&amp;F99&amp;"!I"&amp;VLOOKUP(A104,TeamName,4,FALSE))</f>
        <v>9</v>
      </c>
      <c r="H104" s="4">
        <f ca="1">INDIRECT("Week"&amp;F99&amp;"!G"&amp;VLOOKUP(E104,TeamName,4,FALSE))</f>
        <v>11</v>
      </c>
      <c r="I104" s="4">
        <f ca="1">INDIRECT("Week"&amp;F99&amp;"!I"&amp;VLOOKUP(E104,TeamName,4,FALSE))</f>
        <v>26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566</v>
      </c>
      <c r="B105" s="9" t="str">
        <f t="shared" ca="1" si="30"/>
        <v>2 (9)</v>
      </c>
      <c r="C105" s="2" t="s">
        <v>2</v>
      </c>
      <c r="D105" s="9" t="str">
        <f t="shared" ca="1" si="31"/>
        <v>10 (24)</v>
      </c>
      <c r="E105" s="196" t="s">
        <v>741</v>
      </c>
      <c r="F105" s="4">
        <f ca="1">INDIRECT("Week"&amp;F99&amp;"!G"&amp;VLOOKUP(A105,TeamName,4,FALSE))</f>
        <v>2</v>
      </c>
      <c r="G105" s="4">
        <f ca="1">INDIRECT("Week"&amp;F99&amp;"!I"&amp;VLOOKUP(A105,TeamName,4,FALSE))</f>
        <v>9</v>
      </c>
      <c r="H105" s="4">
        <f ca="1">INDIRECT("Week"&amp;F99&amp;"!G"&amp;VLOOKUP(E105,TeamName,4,FALSE))</f>
        <v>10</v>
      </c>
      <c r="I105" s="4">
        <f ca="1">INDIRECT("Week"&amp;F99&amp;"!I"&amp;VLOOKUP(E105,TeamName,4,FALSE))</f>
        <v>24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740</v>
      </c>
      <c r="B110" s="9" t="str">
        <f t="shared" ref="B110:B114" ca="1" si="33">IF(J110=1,"",IF((F110+H110+J110=0),"",F110&amp;" ("&amp;G110&amp;")"))</f>
        <v>8 (23)</v>
      </c>
      <c r="C110" s="2" t="s">
        <v>2</v>
      </c>
      <c r="D110" s="9" t="str">
        <f t="shared" ref="D110:D114" ca="1" si="34">IF(J110=1,"",IF((F110+H110+J110=0),"",H110&amp;" ("&amp;I110&amp;")"))</f>
        <v>4 (11)</v>
      </c>
      <c r="E110" s="196" t="s">
        <v>564</v>
      </c>
      <c r="F110" s="4">
        <f ca="1">INDIRECT("Week"&amp;F108&amp;"!G"&amp;VLOOKUP(A110,TeamName,4,FALSE))</f>
        <v>8</v>
      </c>
      <c r="G110" s="4">
        <f ca="1">INDIRECT("Week"&amp;F108&amp;"!I"&amp;VLOOKUP(A110,TeamName,4,FALSE))</f>
        <v>23</v>
      </c>
      <c r="H110" s="4">
        <f ca="1">INDIRECT("Week"&amp;F108&amp;"!G"&amp;VLOOKUP(E110,TeamName,4,FALSE))</f>
        <v>4</v>
      </c>
      <c r="I110" s="4">
        <f ca="1">INDIRECT("Week"&amp;F108&amp;"!I"&amp;VLOOKUP(E110,TeamName,4,FALSE))</f>
        <v>11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566</v>
      </c>
      <c r="B111" s="9" t="str">
        <f t="shared" ca="1" si="33"/>
        <v>4 (13)</v>
      </c>
      <c r="C111" s="2" t="s">
        <v>2</v>
      </c>
      <c r="D111" s="9" t="str">
        <f t="shared" ca="1" si="34"/>
        <v>8 (22)</v>
      </c>
      <c r="E111" s="196" t="s">
        <v>549</v>
      </c>
      <c r="F111" s="4">
        <f ca="1">INDIRECT("Week"&amp;F108&amp;"!G"&amp;VLOOKUP(A111,TeamName,4,FALSE))</f>
        <v>4</v>
      </c>
      <c r="G111" s="4">
        <f ca="1">INDIRECT("Week"&amp;F108&amp;"!I"&amp;VLOOKUP(A111,TeamName,4,FALSE))</f>
        <v>13</v>
      </c>
      <c r="H111" s="4">
        <f ca="1">INDIRECT("Week"&amp;F108&amp;"!G"&amp;VLOOKUP(E111,TeamName,4,FALSE))</f>
        <v>8</v>
      </c>
      <c r="I111" s="4">
        <f ca="1">INDIRECT("Week"&amp;F108&amp;"!I"&amp;VLOOKUP(E111,TeamName,4,FALSE))</f>
        <v>22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741</v>
      </c>
      <c r="B112" s="9" t="str">
        <f t="shared" ca="1" si="33"/>
        <v>8 (21)</v>
      </c>
      <c r="C112" s="2" t="s">
        <v>2</v>
      </c>
      <c r="D112" s="9" t="str">
        <f t="shared" ca="1" si="34"/>
        <v>4 (13)</v>
      </c>
      <c r="E112" s="196" t="s">
        <v>651</v>
      </c>
      <c r="F112" s="4">
        <f ca="1">INDIRECT("Week"&amp;F108&amp;"!G"&amp;VLOOKUP(A112,TeamName,4,FALSE))</f>
        <v>8</v>
      </c>
      <c r="G112" s="4">
        <f ca="1">INDIRECT("Week"&amp;F108&amp;"!I"&amp;VLOOKUP(A112,TeamName,4,FALSE))</f>
        <v>21</v>
      </c>
      <c r="H112" s="4">
        <f ca="1">INDIRECT("Week"&amp;F108&amp;"!G"&amp;VLOOKUP(E112,TeamName,4,FALSE))</f>
        <v>4</v>
      </c>
      <c r="I112" s="4">
        <f ca="1">INDIRECT("Week"&amp;F108&amp;"!I"&amp;VLOOKUP(E112,TeamName,4,FALSE))</f>
        <v>13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554</v>
      </c>
      <c r="B113" s="9" t="str">
        <f t="shared" ca="1" si="33"/>
        <v>9 (23)</v>
      </c>
      <c r="C113" s="2" t="s">
        <v>2</v>
      </c>
      <c r="D113" s="9" t="str">
        <f t="shared" ca="1" si="34"/>
        <v>3 (16)</v>
      </c>
      <c r="E113" s="196" t="s">
        <v>679</v>
      </c>
      <c r="F113" s="4">
        <f ca="1">INDIRECT("Week"&amp;F108&amp;"!G"&amp;VLOOKUP(A113,TeamName,4,FALSE))</f>
        <v>9</v>
      </c>
      <c r="G113" s="4">
        <f ca="1">INDIRECT("Week"&amp;F108&amp;"!I"&amp;VLOOKUP(A113,TeamName,4,FALSE))</f>
        <v>23</v>
      </c>
      <c r="H113" s="4">
        <f ca="1">INDIRECT("Week"&amp;F108&amp;"!G"&amp;VLOOKUP(E113,TeamName,4,FALSE))</f>
        <v>3</v>
      </c>
      <c r="I113" s="4">
        <f ca="1">INDIRECT("Week"&amp;F108&amp;"!I"&amp;VLOOKUP(E113,TeamName,4,FALSE))</f>
        <v>16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678</v>
      </c>
      <c r="B114" s="9" t="str">
        <f t="shared" ca="1" si="33"/>
        <v>2 (10)</v>
      </c>
      <c r="C114" s="2" t="s">
        <v>2</v>
      </c>
      <c r="D114" s="9" t="str">
        <f t="shared" ca="1" si="34"/>
        <v>10 (22)</v>
      </c>
      <c r="E114" s="196" t="s">
        <v>569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10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22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551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551</v>
      </c>
      <c r="B118" s="21"/>
      <c r="C118" s="21"/>
      <c r="D118" s="21"/>
      <c r="E118" s="21" t="s">
        <v>555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558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552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552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558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651</v>
      </c>
      <c r="B142" s="9" t="str">
        <f t="shared" ref="B142:B146" ca="1" si="36">IF(J142=1,"",IF((F142+H142+J142=0),"",F142&amp;" ("&amp;G142&amp;")"))</f>
        <v>3 (11)</v>
      </c>
      <c r="C142" s="2" t="s">
        <v>2</v>
      </c>
      <c r="D142" s="9" t="str">
        <f t="shared" ref="D142:D146" ca="1" si="37">IF(J142=1,"",IF((F142+H142+J142=0),"",H142&amp;" ("&amp;I142&amp;")"))</f>
        <v>9 (24)</v>
      </c>
      <c r="E142" s="196" t="s">
        <v>549</v>
      </c>
      <c r="F142" s="173">
        <f ca="1">INDIRECT("Week"&amp;F140&amp;"!G"&amp;VLOOKUP(A142,TeamName,4,FALSE))</f>
        <v>3</v>
      </c>
      <c r="G142" s="173">
        <f ca="1">INDIRECT("Week"&amp;F140&amp;"!I"&amp;VLOOKUP(A142,TeamName,4,FALSE))</f>
        <v>11</v>
      </c>
      <c r="H142" s="173">
        <f ca="1">INDIRECT("Week"&amp;F140&amp;"!G"&amp;VLOOKUP(E142,TeamName,4,FALSE))</f>
        <v>9</v>
      </c>
      <c r="I142" s="173">
        <f ca="1">INDIRECT("Week"&amp;F140&amp;"!I"&amp;VLOOKUP(E142,TeamName,4,FALSE))</f>
        <v>24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566</v>
      </c>
      <c r="B143" s="9" t="str">
        <f t="shared" ca="1" si="36"/>
        <v>2 (8)</v>
      </c>
      <c r="C143" s="2" t="s">
        <v>2</v>
      </c>
      <c r="D143" s="9" t="str">
        <f t="shared" ca="1" si="37"/>
        <v>10 (24)</v>
      </c>
      <c r="E143" s="196" t="s">
        <v>740</v>
      </c>
      <c r="F143" s="173">
        <f ca="1">INDIRECT("Week"&amp;F140&amp;"!G"&amp;VLOOKUP(A143,TeamName,4,FALSE))</f>
        <v>2</v>
      </c>
      <c r="G143" s="173">
        <f ca="1">INDIRECT("Week"&amp;F140&amp;"!I"&amp;VLOOKUP(A143,TeamName,4,FALSE))</f>
        <v>8</v>
      </c>
      <c r="H143" s="173">
        <f ca="1">INDIRECT("Week"&amp;F140&amp;"!G"&amp;VLOOKUP(E143,TeamName,4,FALSE))</f>
        <v>10</v>
      </c>
      <c r="I143" s="173">
        <f ca="1">INDIRECT("Week"&amp;F140&amp;"!I"&amp;VLOOKUP(E143,TeamName,4,FALSE))</f>
        <v>24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569</v>
      </c>
      <c r="B144" s="9" t="str">
        <f t="shared" ca="1" si="36"/>
        <v>11 (25)</v>
      </c>
      <c r="C144" s="2" t="s">
        <v>2</v>
      </c>
      <c r="D144" s="9" t="str">
        <f t="shared" ca="1" si="37"/>
        <v>1 (10)</v>
      </c>
      <c r="E144" s="196" t="s">
        <v>564</v>
      </c>
      <c r="F144" s="173">
        <f ca="1">INDIRECT("Week"&amp;F140&amp;"!G"&amp;VLOOKUP(A144,TeamName,4,FALSE))</f>
        <v>11</v>
      </c>
      <c r="G144" s="173">
        <f ca="1">INDIRECT("Week"&amp;F140&amp;"!I"&amp;VLOOKUP(A144,TeamName,4,FALSE))</f>
        <v>25</v>
      </c>
      <c r="H144" s="173">
        <f ca="1">INDIRECT("Week"&amp;F140&amp;"!G"&amp;VLOOKUP(E144,TeamName,4,FALSE))</f>
        <v>1</v>
      </c>
      <c r="I144" s="173">
        <f ca="1">INDIRECT("Week"&amp;F140&amp;"!I"&amp;VLOOKUP(E144,TeamName,4,FALSE))</f>
        <v>10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678</v>
      </c>
      <c r="B145" s="9" t="str">
        <f t="shared" ca="1" si="36"/>
        <v>5 (16)</v>
      </c>
      <c r="C145" s="2" t="s">
        <v>2</v>
      </c>
      <c r="D145" s="9" t="str">
        <f t="shared" ca="1" si="37"/>
        <v>7 (19)</v>
      </c>
      <c r="E145" s="196" t="s">
        <v>554</v>
      </c>
      <c r="F145" s="173">
        <f ca="1">INDIRECT("Week"&amp;F140&amp;"!G"&amp;VLOOKUP(A145,TeamName,4,FALSE))</f>
        <v>5</v>
      </c>
      <c r="G145" s="173">
        <f ca="1">INDIRECT("Week"&amp;F140&amp;"!I"&amp;VLOOKUP(A145,TeamName,4,FALSE))</f>
        <v>16</v>
      </c>
      <c r="H145" s="173">
        <f ca="1">INDIRECT("Week"&amp;F140&amp;"!G"&amp;VLOOKUP(E145,TeamName,4,FALSE))</f>
        <v>7</v>
      </c>
      <c r="I145" s="173">
        <f ca="1">INDIRECT("Week"&amp;F140&amp;"!I"&amp;VLOOKUP(E145,TeamName,4,FALSE))</f>
        <v>19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679</v>
      </c>
      <c r="B146" s="9" t="str">
        <f t="shared" ca="1" si="36"/>
        <v>5 (14)</v>
      </c>
      <c r="C146" s="2" t="s">
        <v>2</v>
      </c>
      <c r="D146" s="9" t="str">
        <f t="shared" ca="1" si="37"/>
        <v>7 (22)</v>
      </c>
      <c r="E146" s="196" t="s">
        <v>741</v>
      </c>
      <c r="F146" s="173">
        <f ca="1">INDIRECT("Week"&amp;F140&amp;"!G"&amp;VLOOKUP(A146,TeamName,4,FALSE))</f>
        <v>5</v>
      </c>
      <c r="G146" s="173">
        <f ca="1">INDIRECT("Week"&amp;F140&amp;"!I"&amp;VLOOKUP(A146,TeamName,4,FALSE))</f>
        <v>14</v>
      </c>
      <c r="H146" s="173">
        <f ca="1">INDIRECT("Week"&amp;F140&amp;"!G"&amp;VLOOKUP(E146,TeamName,4,FALSE))</f>
        <v>7</v>
      </c>
      <c r="I146" s="173">
        <f ca="1">INDIRECT("Week"&amp;F140&amp;"!I"&amp;VLOOKUP(E146,TeamName,4,FALSE))</f>
        <v>22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564</v>
      </c>
      <c r="B151" s="9" t="str">
        <f t="shared" ref="B151:B155" ca="1" si="39">IF(J151=1,"",IF((F151+H151+J151=0),"",F151&amp;" ("&amp;G151&amp;")"))</f>
        <v>7 (19)</v>
      </c>
      <c r="C151" s="2" t="s">
        <v>2</v>
      </c>
      <c r="D151" s="9" t="str">
        <f t="shared" ref="D151:D155" ca="1" si="40">IF(J151=1,"",IF((F151+H151+J151=0),"",H151&amp;" ("&amp;I151&amp;")"))</f>
        <v>5 (17)</v>
      </c>
      <c r="E151" s="196" t="s">
        <v>566</v>
      </c>
      <c r="F151" s="173">
        <f ca="1">INDIRECT("Week"&amp;F149&amp;"!G"&amp;VLOOKUP(A151,TeamName,4,FALSE))</f>
        <v>7</v>
      </c>
      <c r="G151" s="173">
        <f ca="1">INDIRECT("Week"&amp;F149&amp;"!I"&amp;VLOOKUP(A151,TeamName,4,FALSE))</f>
        <v>19</v>
      </c>
      <c r="H151" s="173">
        <f ca="1">INDIRECT("Week"&amp;F149&amp;"!G"&amp;VLOOKUP(E151,TeamName,4,FALSE))</f>
        <v>5</v>
      </c>
      <c r="I151" s="173">
        <f ca="1">INDIRECT("Week"&amp;F149&amp;"!I"&amp;VLOOKUP(E151,TeamName,4,FALSE))</f>
        <v>17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740</v>
      </c>
      <c r="B152" s="9" t="str">
        <f t="shared" ca="1" si="39"/>
        <v>9 (25)</v>
      </c>
      <c r="C152" s="2" t="s">
        <v>2</v>
      </c>
      <c r="D152" s="9" t="str">
        <f t="shared" ca="1" si="40"/>
        <v>3 (11)</v>
      </c>
      <c r="E152" s="196" t="s">
        <v>651</v>
      </c>
      <c r="F152" s="173">
        <f ca="1">INDIRECT("Week"&amp;F149&amp;"!G"&amp;VLOOKUP(A152,TeamName,4,FALSE))</f>
        <v>9</v>
      </c>
      <c r="G152" s="173">
        <f ca="1">INDIRECT("Week"&amp;F149&amp;"!I"&amp;VLOOKUP(A152,TeamName,4,FALSE))</f>
        <v>25</v>
      </c>
      <c r="H152" s="173">
        <f ca="1">INDIRECT("Week"&amp;F149&amp;"!G"&amp;VLOOKUP(E152,TeamName,4,FALSE))</f>
        <v>3</v>
      </c>
      <c r="I152" s="173">
        <f ca="1">INDIRECT("Week"&amp;F149&amp;"!I"&amp;VLOOKUP(E152,TeamName,4,FALSE))</f>
        <v>11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549</v>
      </c>
      <c r="B153" s="9" t="str">
        <f t="shared" ca="1" si="39"/>
        <v>11 (27)</v>
      </c>
      <c r="C153" s="2" t="s">
        <v>2</v>
      </c>
      <c r="D153" s="9" t="str">
        <f t="shared" ca="1" si="40"/>
        <v>1 (5)</v>
      </c>
      <c r="E153" s="196" t="s">
        <v>679</v>
      </c>
      <c r="F153" s="173">
        <f ca="1">INDIRECT("Week"&amp;F149&amp;"!G"&amp;VLOOKUP(A153,TeamName,4,FALSE))</f>
        <v>11</v>
      </c>
      <c r="G153" s="173">
        <f ca="1">INDIRECT("Week"&amp;F149&amp;"!I"&amp;VLOOKUP(A153,TeamName,4,FALSE))</f>
        <v>27</v>
      </c>
      <c r="H153" s="173">
        <f ca="1">INDIRECT("Week"&amp;F149&amp;"!G"&amp;VLOOKUP(E153,TeamName,4,FALSE))</f>
        <v>1</v>
      </c>
      <c r="I153" s="173">
        <f ca="1">INDIRECT("Week"&amp;F149&amp;"!I"&amp;VLOOKUP(E153,TeamName,4,FALSE))</f>
        <v>5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741</v>
      </c>
      <c r="B154" s="9" t="str">
        <f t="shared" ca="1" si="39"/>
        <v>9 (23)</v>
      </c>
      <c r="C154" s="2" t="s">
        <v>2</v>
      </c>
      <c r="D154" s="9" t="str">
        <f t="shared" ca="1" si="40"/>
        <v>3 (16)</v>
      </c>
      <c r="E154" s="196" t="s">
        <v>678</v>
      </c>
      <c r="F154" s="173">
        <f ca="1">INDIRECT("Week"&amp;F149&amp;"!G"&amp;VLOOKUP(A154,TeamName,4,FALSE))</f>
        <v>9</v>
      </c>
      <c r="G154" s="173">
        <f ca="1">INDIRECT("Week"&amp;F149&amp;"!I"&amp;VLOOKUP(A154,TeamName,4,FALSE))</f>
        <v>23</v>
      </c>
      <c r="H154" s="173">
        <f ca="1">INDIRECT("Week"&amp;F149&amp;"!G"&amp;VLOOKUP(E154,TeamName,4,FALSE))</f>
        <v>3</v>
      </c>
      <c r="I154" s="173">
        <f ca="1">INDIRECT("Week"&amp;F149&amp;"!I"&amp;VLOOKUP(E154,TeamName,4,FALSE))</f>
        <v>16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554</v>
      </c>
      <c r="B155" s="9" t="str">
        <f t="shared" ca="1" si="39"/>
        <v>3 (12)</v>
      </c>
      <c r="C155" s="2" t="s">
        <v>2</v>
      </c>
      <c r="D155" s="9" t="str">
        <f t="shared" ca="1" si="40"/>
        <v>9 (21)</v>
      </c>
      <c r="E155" s="196" t="s">
        <v>569</v>
      </c>
      <c r="F155" s="173">
        <f ca="1">INDIRECT("Week"&amp;F149&amp;"!G"&amp;VLOOKUP(A155,TeamName,4,FALSE))</f>
        <v>3</v>
      </c>
      <c r="G155" s="173">
        <f ca="1">INDIRECT("Week"&amp;F149&amp;"!I"&amp;VLOOKUP(A155,TeamName,4,FALSE))</f>
        <v>12</v>
      </c>
      <c r="H155" s="173">
        <f ca="1">INDIRECT("Week"&amp;F149&amp;"!G"&amp;VLOOKUP(E155,TeamName,4,FALSE))</f>
        <v>9</v>
      </c>
      <c r="I155" s="173">
        <f ca="1">INDIRECT("Week"&amp;F149&amp;"!I"&amp;VLOOKUP(E155,TeamName,4,FALSE))</f>
        <v>21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556</v>
      </c>
      <c r="B159" s="20"/>
      <c r="C159" s="2"/>
      <c r="D159" s="21"/>
      <c r="E159" s="197" t="s">
        <v>557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559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678</v>
      </c>
      <c r="B167" s="9" t="str">
        <f t="shared" ref="B167:B171" ca="1" si="42">IF(J167=1,"",IF((F167+H167+J167=0),"",F167&amp;" ("&amp;G167&amp;")"))</f>
        <v>3 (12)</v>
      </c>
      <c r="C167" s="2" t="s">
        <v>2</v>
      </c>
      <c r="D167" s="9" t="str">
        <f t="shared" ref="D167:D171" ca="1" si="43">IF(J167=1,"",IF((F167+H167+J167=0),"",H167&amp;" ("&amp;I167&amp;")"))</f>
        <v>9 (22)</v>
      </c>
      <c r="E167" s="196" t="s">
        <v>549</v>
      </c>
      <c r="F167" s="173">
        <f ca="1">INDIRECT("Week"&amp;F165&amp;"!G"&amp;VLOOKUP(A167,TeamName,4,FALSE))</f>
        <v>3</v>
      </c>
      <c r="G167" s="173">
        <f ca="1">INDIRECT("Week"&amp;F165&amp;"!I"&amp;VLOOKUP(A167,TeamName,4,FALSE))</f>
        <v>12</v>
      </c>
      <c r="H167" s="173">
        <f ca="1">INDIRECT("Week"&amp;F165&amp;"!G"&amp;VLOOKUP(E167,TeamName,4,FALSE))</f>
        <v>9</v>
      </c>
      <c r="I167" s="173">
        <f ca="1">INDIRECT("Week"&amp;F165&amp;"!I"&amp;VLOOKUP(E167,TeamName,4,FALSE))</f>
        <v>22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679</v>
      </c>
      <c r="B168" s="9" t="str">
        <f t="shared" ca="1" si="42"/>
        <v>4 (15)</v>
      </c>
      <c r="C168" s="2" t="s">
        <v>2</v>
      </c>
      <c r="D168" s="9" t="str">
        <f t="shared" ca="1" si="43"/>
        <v>8 (22)</v>
      </c>
      <c r="E168" s="196" t="s">
        <v>740</v>
      </c>
      <c r="F168" s="173">
        <f ca="1">INDIRECT("Week"&amp;F165&amp;"!G"&amp;VLOOKUP(A168,TeamName,4,FALSE))</f>
        <v>4</v>
      </c>
      <c r="G168" s="173">
        <f ca="1">INDIRECT("Week"&amp;F165&amp;"!I"&amp;VLOOKUP(A168,TeamName,4,FALSE))</f>
        <v>15</v>
      </c>
      <c r="H168" s="173">
        <f ca="1">INDIRECT("Week"&amp;F165&amp;"!G"&amp;VLOOKUP(E168,TeamName,4,FALSE))</f>
        <v>8</v>
      </c>
      <c r="I168" s="173">
        <f ca="1">INDIRECT("Week"&amp;F165&amp;"!I"&amp;VLOOKUP(E168,TeamName,4,FALSE))</f>
        <v>22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651</v>
      </c>
      <c r="B169" s="9" t="str">
        <f t="shared" ca="1" si="42"/>
        <v>6 (15)</v>
      </c>
      <c r="C169" s="2" t="s">
        <v>2</v>
      </c>
      <c r="D169" s="9" t="str">
        <f t="shared" ca="1" si="43"/>
        <v>6 (17)</v>
      </c>
      <c r="E169" s="196" t="s">
        <v>564</v>
      </c>
      <c r="F169" s="173">
        <f ca="1">INDIRECT("Week"&amp;F165&amp;"!G"&amp;VLOOKUP(A169,TeamName,4,FALSE))</f>
        <v>6</v>
      </c>
      <c r="G169" s="173">
        <f ca="1">INDIRECT("Week"&amp;F165&amp;"!I"&amp;VLOOKUP(A169,TeamName,4,FALSE))</f>
        <v>15</v>
      </c>
      <c r="H169" s="173">
        <f ca="1">INDIRECT("Week"&amp;F165&amp;"!G"&amp;VLOOKUP(E169,TeamName,4,FALSE))</f>
        <v>6</v>
      </c>
      <c r="I169" s="173">
        <f ca="1">INDIRECT("Week"&amp;F165&amp;"!I"&amp;VLOOKUP(E169,TeamName,4,FALSE))</f>
        <v>17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569</v>
      </c>
      <c r="B170" s="9" t="str">
        <f t="shared" ca="1" si="42"/>
        <v>10 (25)</v>
      </c>
      <c r="C170" s="2" t="s">
        <v>2</v>
      </c>
      <c r="D170" s="9" t="str">
        <f t="shared" ca="1" si="43"/>
        <v>2 (7)</v>
      </c>
      <c r="E170" s="196" t="s">
        <v>566</v>
      </c>
      <c r="F170" s="173">
        <f ca="1">INDIRECT("Week"&amp;F165&amp;"!G"&amp;VLOOKUP(A170,TeamName,4,FALSE))</f>
        <v>10</v>
      </c>
      <c r="G170" s="173">
        <f ca="1">INDIRECT("Week"&amp;F165&amp;"!I"&amp;VLOOKUP(A170,TeamName,4,FALSE))</f>
        <v>25</v>
      </c>
      <c r="H170" s="173">
        <f ca="1">INDIRECT("Week"&amp;F165&amp;"!G"&amp;VLOOKUP(E170,TeamName,4,FALSE))</f>
        <v>2</v>
      </c>
      <c r="I170" s="173">
        <f ca="1">INDIRECT("Week"&amp;F165&amp;"!I"&amp;VLOOKUP(E170,TeamName,4,FALSE))</f>
        <v>7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554</v>
      </c>
      <c r="B171" s="9" t="str">
        <f t="shared" ca="1" si="42"/>
        <v>6 (16)</v>
      </c>
      <c r="C171" s="2" t="s">
        <v>2</v>
      </c>
      <c r="D171" s="9" t="str">
        <f t="shared" ca="1" si="43"/>
        <v>6 (19)</v>
      </c>
      <c r="E171" s="196" t="s">
        <v>741</v>
      </c>
      <c r="F171" s="173">
        <f ca="1">INDIRECT("Week"&amp;F165&amp;"!G"&amp;VLOOKUP(A171,TeamName,4,FALSE))</f>
        <v>6</v>
      </c>
      <c r="G171" s="173">
        <f ca="1">INDIRECT("Week"&amp;F165&amp;"!I"&amp;VLOOKUP(A171,TeamName,4,FALSE))</f>
        <v>16</v>
      </c>
      <c r="H171" s="173">
        <f ca="1">INDIRECT("Week"&amp;F165&amp;"!G"&amp;VLOOKUP(E171,TeamName,4,FALSE))</f>
        <v>6</v>
      </c>
      <c r="I171" s="173">
        <f ca="1">INDIRECT("Week"&amp;F165&amp;"!I"&amp;VLOOKUP(E171,TeamName,4,FALSE))</f>
        <v>19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566</v>
      </c>
      <c r="B176" s="9" t="str">
        <f t="shared" ref="B176:B180" ca="1" si="45">IF(J176=1,"",IF((F176+H176+J176=0),"",F176&amp;" ("&amp;G176&amp;")"))</f>
        <v>6 (17)</v>
      </c>
      <c r="C176" s="2" t="s">
        <v>2</v>
      </c>
      <c r="D176" s="9" t="str">
        <f t="shared" ref="D176:D180" ca="1" si="46">IF(J176=1,"",IF((F176+H176+J176=0),"",H176&amp;" ("&amp;I176&amp;")"))</f>
        <v>6 (16)</v>
      </c>
      <c r="E176" s="196" t="s">
        <v>651</v>
      </c>
      <c r="F176" s="173">
        <f ca="1">INDIRECT("Week"&amp;F174&amp;"!G"&amp;VLOOKUP(A176,TeamName,4,FALSE))</f>
        <v>6</v>
      </c>
      <c r="G176" s="173">
        <f ca="1">INDIRECT("Week"&amp;F174&amp;"!I"&amp;VLOOKUP(A176,TeamName,4,FALSE))</f>
        <v>17</v>
      </c>
      <c r="H176" s="173">
        <f ca="1">INDIRECT("Week"&amp;F174&amp;"!G"&amp;VLOOKUP(E176,TeamName,4,FALSE))</f>
        <v>6</v>
      </c>
      <c r="I176" s="173">
        <f ca="1">INDIRECT("Week"&amp;F174&amp;"!I"&amp;VLOOKUP(E176,TeamName,4,FALSE))</f>
        <v>16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564</v>
      </c>
      <c r="B177" s="9" t="str">
        <f t="shared" ca="1" si="45"/>
        <v>6 (18)</v>
      </c>
      <c r="C177" s="2" t="s">
        <v>2</v>
      </c>
      <c r="D177" s="9" t="str">
        <f t="shared" ca="1" si="46"/>
        <v>6 (19)</v>
      </c>
      <c r="E177" s="196" t="s">
        <v>679</v>
      </c>
      <c r="F177" s="173">
        <f ca="1">INDIRECT("Week"&amp;F174&amp;"!G"&amp;VLOOKUP(A177,TeamName,4,FALSE))</f>
        <v>6</v>
      </c>
      <c r="G177" s="173">
        <f ca="1">INDIRECT("Week"&amp;F174&amp;"!I"&amp;VLOOKUP(A177,TeamName,4,FALSE))</f>
        <v>18</v>
      </c>
      <c r="H177" s="173">
        <f ca="1">INDIRECT("Week"&amp;F174&amp;"!G"&amp;VLOOKUP(E177,TeamName,4,FALSE))</f>
        <v>6</v>
      </c>
      <c r="I177" s="173">
        <f ca="1">INDIRECT("Week"&amp;F174&amp;"!I"&amp;VLOOKUP(E177,TeamName,4,FALSE))</f>
        <v>19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740</v>
      </c>
      <c r="B178" s="9" t="str">
        <f t="shared" ca="1" si="45"/>
        <v>9 (24)</v>
      </c>
      <c r="C178" s="2" t="s">
        <v>2</v>
      </c>
      <c r="D178" s="9" t="str">
        <f t="shared" ca="1" si="46"/>
        <v>3 (13)</v>
      </c>
      <c r="E178" s="196" t="s">
        <v>678</v>
      </c>
      <c r="F178" s="173">
        <f ca="1">INDIRECT("Week"&amp;F174&amp;"!G"&amp;VLOOKUP(A178,TeamName,4,FALSE))</f>
        <v>9</v>
      </c>
      <c r="G178" s="173">
        <f ca="1">INDIRECT("Week"&amp;F174&amp;"!I"&amp;VLOOKUP(A178,TeamName,4,FALSE))</f>
        <v>24</v>
      </c>
      <c r="H178" s="173">
        <f ca="1">INDIRECT("Week"&amp;F174&amp;"!G"&amp;VLOOKUP(E178,TeamName,4,FALSE))</f>
        <v>3</v>
      </c>
      <c r="I178" s="173">
        <f ca="1">INDIRECT("Week"&amp;F174&amp;"!I"&amp;VLOOKUP(E178,TeamName,4,FALSE))</f>
        <v>13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549</v>
      </c>
      <c r="B179" s="9" t="str">
        <f t="shared" ca="1" si="45"/>
        <v>9 (24)</v>
      </c>
      <c r="C179" s="2" t="s">
        <v>2</v>
      </c>
      <c r="D179" s="9" t="str">
        <f t="shared" ca="1" si="46"/>
        <v>3 (14)</v>
      </c>
      <c r="E179" s="196" t="s">
        <v>554</v>
      </c>
      <c r="F179" s="173">
        <f ca="1">INDIRECT("Week"&amp;F174&amp;"!G"&amp;VLOOKUP(A179,TeamName,4,FALSE))</f>
        <v>9</v>
      </c>
      <c r="G179" s="173">
        <f ca="1">INDIRECT("Week"&amp;F174&amp;"!I"&amp;VLOOKUP(A179,TeamName,4,FALSE))</f>
        <v>24</v>
      </c>
      <c r="H179" s="173">
        <f ca="1">INDIRECT("Week"&amp;F174&amp;"!G"&amp;VLOOKUP(E179,TeamName,4,FALSE))</f>
        <v>3</v>
      </c>
      <c r="I179" s="173">
        <f ca="1">INDIRECT("Week"&amp;F174&amp;"!I"&amp;VLOOKUP(E179,TeamName,4,FALSE))</f>
        <v>14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741</v>
      </c>
      <c r="B180" s="9" t="str">
        <f t="shared" ca="1" si="45"/>
        <v>4 (14)</v>
      </c>
      <c r="C180" s="2" t="s">
        <v>2</v>
      </c>
      <c r="D180" s="9" t="str">
        <f t="shared" ca="1" si="46"/>
        <v>8 (19)</v>
      </c>
      <c r="E180" s="196" t="s">
        <v>569</v>
      </c>
      <c r="F180" s="173">
        <f ca="1">INDIRECT("Week"&amp;F174&amp;"!G"&amp;VLOOKUP(A180,TeamName,4,FALSE))</f>
        <v>4</v>
      </c>
      <c r="G180" s="173">
        <f ca="1">INDIRECT("Week"&amp;F174&amp;"!I"&amp;VLOOKUP(A180,TeamName,4,FALSE))</f>
        <v>14</v>
      </c>
      <c r="H180" s="173">
        <f ca="1">INDIRECT("Week"&amp;F174&amp;"!G"&amp;VLOOKUP(E180,TeamName,4,FALSE))</f>
        <v>8</v>
      </c>
      <c r="I180" s="173">
        <f ca="1">INDIRECT("Week"&amp;F174&amp;"!I"&amp;VLOOKUP(E180,TeamName,4,FALSE))</f>
        <v>19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741</v>
      </c>
      <c r="B185" s="9" t="str">
        <f t="shared" ref="B185:B189" ca="1" si="48">IF(J185=1,"",IF((F185+H185+J185=0),"",F185&amp;" ("&amp;G185&amp;")"))</f>
        <v>5 (16)</v>
      </c>
      <c r="C185" s="2" t="s">
        <v>2</v>
      </c>
      <c r="D185" s="9" t="str">
        <f t="shared" ref="D185:D189" ca="1" si="49">IF(J185=1,"",IF((F185+H185+J185=0),"",H185&amp;" ("&amp;I185&amp;")"))</f>
        <v>7 (19)</v>
      </c>
      <c r="E185" s="196" t="s">
        <v>549</v>
      </c>
      <c r="F185" s="4">
        <f ca="1">INDIRECT("Week"&amp;F183&amp;"!G"&amp;VLOOKUP(A185,TeamName,4,FALSE))</f>
        <v>5</v>
      </c>
      <c r="G185" s="4">
        <f ca="1">INDIRECT("Week"&amp;F183&amp;"!I"&amp;VLOOKUP(A185,TeamName,4,FALSE))</f>
        <v>16</v>
      </c>
      <c r="H185" s="4">
        <f ca="1">INDIRECT("Week"&amp;F183&amp;"!G"&amp;VLOOKUP(E185,TeamName,4,FALSE))</f>
        <v>7</v>
      </c>
      <c r="I185" s="4">
        <f ca="1">INDIRECT("Week"&amp;F183&amp;"!I"&amp;VLOOKUP(E185,TeamName,4,FALSE))</f>
        <v>19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554</v>
      </c>
      <c r="B186" s="9" t="str">
        <f t="shared" ca="1" si="48"/>
        <v>4 (13)</v>
      </c>
      <c r="C186" s="2" t="s">
        <v>2</v>
      </c>
      <c r="D186" s="9" t="str">
        <f t="shared" ca="1" si="49"/>
        <v>8 (21)</v>
      </c>
      <c r="E186" s="196" t="s">
        <v>740</v>
      </c>
      <c r="F186" s="4">
        <f ca="1">INDIRECT("Week"&amp;F183&amp;"!G"&amp;VLOOKUP(A186,TeamName,4,FALSE))</f>
        <v>4</v>
      </c>
      <c r="G186" s="4">
        <f ca="1">INDIRECT("Week"&amp;F183&amp;"!I"&amp;VLOOKUP(A186,TeamName,4,FALSE))</f>
        <v>13</v>
      </c>
      <c r="H186" s="4">
        <f ca="1">INDIRECT("Week"&amp;F183&amp;"!G"&amp;VLOOKUP(E186,TeamName,4,FALSE))</f>
        <v>8</v>
      </c>
      <c r="I186" s="4">
        <f ca="1">INDIRECT("Week"&amp;F183&amp;"!I"&amp;VLOOKUP(E186,TeamName,4,FALSE))</f>
        <v>21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678</v>
      </c>
      <c r="B187" s="9" t="str">
        <f t="shared" ca="1" si="48"/>
        <v>9 (22)</v>
      </c>
      <c r="C187" s="2" t="s">
        <v>2</v>
      </c>
      <c r="D187" s="9" t="str">
        <f t="shared" ca="1" si="49"/>
        <v>3 (14)</v>
      </c>
      <c r="E187" s="196" t="s">
        <v>564</v>
      </c>
      <c r="F187" s="4">
        <f ca="1">INDIRECT("Week"&amp;F183&amp;"!G"&amp;VLOOKUP(A187,TeamName,4,FALSE))</f>
        <v>9</v>
      </c>
      <c r="G187" s="4">
        <f ca="1">INDIRECT("Week"&amp;F183&amp;"!I"&amp;VLOOKUP(A187,TeamName,4,FALSE))</f>
        <v>22</v>
      </c>
      <c r="H187" s="4">
        <f ca="1">INDIRECT("Week"&amp;F183&amp;"!G"&amp;VLOOKUP(E187,TeamName,4,FALSE))</f>
        <v>3</v>
      </c>
      <c r="I187" s="4">
        <f ca="1">INDIRECT("Week"&amp;F183&amp;"!I"&amp;VLOOKUP(E187,TeamName,4,FALSE))</f>
        <v>14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679</v>
      </c>
      <c r="B188" s="9" t="str">
        <f t="shared" ca="1" si="48"/>
        <v>5 (14)</v>
      </c>
      <c r="C188" s="2" t="s">
        <v>2</v>
      </c>
      <c r="D188" s="9" t="str">
        <f t="shared" ca="1" si="49"/>
        <v>7 (21)</v>
      </c>
      <c r="E188" s="196" t="s">
        <v>566</v>
      </c>
      <c r="F188" s="4">
        <f ca="1">INDIRECT("Week"&amp;F183&amp;"!G"&amp;VLOOKUP(A188,TeamName,4,FALSE))</f>
        <v>5</v>
      </c>
      <c r="G188" s="4">
        <f ca="1">INDIRECT("Week"&amp;F183&amp;"!I"&amp;VLOOKUP(A188,TeamName,4,FALSE))</f>
        <v>14</v>
      </c>
      <c r="H188" s="4">
        <f ca="1">INDIRECT("Week"&amp;F183&amp;"!G"&amp;VLOOKUP(E188,TeamName,4,FALSE))</f>
        <v>7</v>
      </c>
      <c r="I188" s="4">
        <f ca="1">INDIRECT("Week"&amp;F183&amp;"!I"&amp;VLOOKUP(E188,TeamName,4,FALSE))</f>
        <v>21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569</v>
      </c>
      <c r="B189" s="9" t="str">
        <f t="shared" ca="1" si="48"/>
        <v>9 (24)</v>
      </c>
      <c r="C189" s="2" t="s">
        <v>2</v>
      </c>
      <c r="D189" s="9" t="str">
        <f t="shared" ca="1" si="49"/>
        <v>3 (11)</v>
      </c>
      <c r="E189" s="196" t="s">
        <v>651</v>
      </c>
      <c r="F189" s="4">
        <f ca="1">INDIRECT("Week"&amp;F183&amp;"!G"&amp;VLOOKUP(A189,TeamName,4,FALSE))</f>
        <v>9</v>
      </c>
      <c r="G189" s="4">
        <f ca="1">INDIRECT("Week"&amp;F183&amp;"!I"&amp;VLOOKUP(A189,TeamName,4,FALSE))</f>
        <v>24</v>
      </c>
      <c r="H189" s="4">
        <f ca="1">INDIRECT("Week"&amp;F183&amp;"!G"&amp;VLOOKUP(E189,TeamName,4,FALSE))</f>
        <v>3</v>
      </c>
      <c r="I189" s="4">
        <f ca="1">INDIRECT("Week"&amp;F183&amp;"!I"&amp;VLOOKUP(E189,TeamName,4,FALSE))</f>
        <v>11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558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558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651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679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566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678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564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554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740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741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549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569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556</v>
      </c>
      <c r="B210" s="20"/>
      <c r="C210" s="2"/>
      <c r="D210" s="21"/>
      <c r="E210" s="197" t="s">
        <v>557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559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555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555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561</v>
      </c>
      <c r="B232" s="15"/>
      <c r="C232" s="16"/>
      <c r="D232" s="15"/>
      <c r="E232" s="22" t="s">
        <v>555</v>
      </c>
    </row>
    <row r="233" spans="1:5" x14ac:dyDescent="0.25">
      <c r="A233" s="1" t="s">
        <v>562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563</v>
      </c>
    </row>
    <row r="236" spans="1:5" x14ac:dyDescent="0.25">
      <c r="A236" s="1" t="s">
        <v>560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1" zoomScale="75" zoomScaleNormal="75" workbookViewId="0">
      <selection activeCell="AG107" sqref="AG10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660</v>
      </c>
      <c r="G9" s="354" t="s">
        <v>770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777</v>
      </c>
      <c r="G10" s="354" t="s">
        <v>770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781</v>
      </c>
      <c r="G11" s="354" t="s">
        <v>770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661</v>
      </c>
      <c r="G12" s="354" t="s">
        <v>770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657</v>
      </c>
      <c r="G13" s="354" t="s">
        <v>769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608</v>
      </c>
      <c r="G14" s="354" t="s">
        <v>769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778</v>
      </c>
      <c r="G15" s="354" t="s">
        <v>770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684</v>
      </c>
      <c r="G16" s="354" t="s">
        <v>770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780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682</v>
      </c>
      <c r="G26" s="354" t="s">
        <v>770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791</v>
      </c>
      <c r="G27" s="354" t="s">
        <v>769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622</v>
      </c>
      <c r="G28" s="354" t="s">
        <v>769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707</v>
      </c>
      <c r="G29" s="354" t="s">
        <v>769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729</v>
      </c>
      <c r="G30" s="354" t="s">
        <v>769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621</v>
      </c>
      <c r="G31" s="354" t="s">
        <v>769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611</v>
      </c>
      <c r="G32" s="354" t="s">
        <v>769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788</v>
      </c>
      <c r="G33" s="354" t="s">
        <v>770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706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749</v>
      </c>
      <c r="F40" s="589" t="s">
        <v>750</v>
      </c>
      <c r="G40" s="589" t="s">
        <v>751</v>
      </c>
      <c r="H40" s="589" t="s">
        <v>752</v>
      </c>
      <c r="I40" s="589" t="s">
        <v>753</v>
      </c>
      <c r="J40" s="589" t="s">
        <v>754</v>
      </c>
      <c r="K40" s="589" t="s">
        <v>755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581</v>
      </c>
      <c r="F42" s="592" t="s">
        <v>63</v>
      </c>
      <c r="G42" s="592" t="s">
        <v>756</v>
      </c>
      <c r="H42" s="592" t="s">
        <v>757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758</v>
      </c>
      <c r="O42" s="592" t="s">
        <v>759</v>
      </c>
      <c r="P42" s="592" t="s">
        <v>760</v>
      </c>
      <c r="Q42" s="592" t="s">
        <v>761</v>
      </c>
      <c r="R42" s="592" t="s">
        <v>762</v>
      </c>
      <c r="S42" s="592" t="s">
        <v>763</v>
      </c>
      <c r="T42" s="592" t="s">
        <v>764</v>
      </c>
      <c r="U42" s="592" t="s">
        <v>765</v>
      </c>
      <c r="V42" s="592" t="s">
        <v>766</v>
      </c>
      <c r="W42" s="592" t="s">
        <v>767</v>
      </c>
      <c r="X42" s="594" t="s">
        <v>768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812</v>
      </c>
      <c r="G43" s="592" t="s">
        <v>769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583</v>
      </c>
      <c r="G44" s="592" t="s">
        <v>769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585</v>
      </c>
      <c r="G45" s="592" t="s">
        <v>769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792</v>
      </c>
      <c r="G46" s="592" t="s">
        <v>769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813</v>
      </c>
      <c r="G47" s="592" t="s">
        <v>769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584</v>
      </c>
      <c r="G48" s="592" t="s">
        <v>770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633</v>
      </c>
      <c r="G49" s="592" t="s">
        <v>769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794</v>
      </c>
      <c r="G50" s="592" t="s">
        <v>769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749</v>
      </c>
      <c r="F57" s="575" t="s">
        <v>750</v>
      </c>
      <c r="G57" s="575" t="s">
        <v>751</v>
      </c>
      <c r="H57" s="575" t="s">
        <v>752</v>
      </c>
      <c r="I57" s="575" t="s">
        <v>753</v>
      </c>
      <c r="J57" s="575" t="s">
        <v>754</v>
      </c>
      <c r="K57" s="575" t="s">
        <v>755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581</v>
      </c>
      <c r="F59" s="578" t="s">
        <v>63</v>
      </c>
      <c r="G59" s="578" t="s">
        <v>756</v>
      </c>
      <c r="H59" s="578" t="s">
        <v>757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758</v>
      </c>
      <c r="O59" s="578" t="s">
        <v>759</v>
      </c>
      <c r="P59" s="578" t="s">
        <v>760</v>
      </c>
      <c r="Q59" s="578" t="s">
        <v>761</v>
      </c>
      <c r="R59" s="578" t="s">
        <v>762</v>
      </c>
      <c r="S59" s="578" t="s">
        <v>763</v>
      </c>
      <c r="T59" s="578" t="s">
        <v>764</v>
      </c>
      <c r="U59" s="578" t="s">
        <v>765</v>
      </c>
      <c r="V59" s="578" t="s">
        <v>766</v>
      </c>
      <c r="W59" s="578" t="s">
        <v>767</v>
      </c>
      <c r="X59" s="580" t="s">
        <v>768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796</v>
      </c>
      <c r="G60" s="578" t="s">
        <v>769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800</v>
      </c>
      <c r="G61" s="578" t="s">
        <v>769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799</v>
      </c>
      <c r="G62" s="578" t="s">
        <v>769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801</v>
      </c>
      <c r="G63" s="578" t="s">
        <v>770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808</v>
      </c>
      <c r="G64" s="578" t="s">
        <v>769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798</v>
      </c>
      <c r="G65" s="578" t="s">
        <v>769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592</v>
      </c>
      <c r="G66" s="578" t="s">
        <v>769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797</v>
      </c>
      <c r="G67" s="578" t="s">
        <v>770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749</v>
      </c>
      <c r="F74" s="561" t="s">
        <v>750</v>
      </c>
      <c r="G74" s="561" t="s">
        <v>751</v>
      </c>
      <c r="H74" s="561" t="s">
        <v>752</v>
      </c>
      <c r="I74" s="561" t="s">
        <v>753</v>
      </c>
      <c r="J74" s="561" t="s">
        <v>754</v>
      </c>
      <c r="K74" s="561" t="s">
        <v>755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581</v>
      </c>
      <c r="F76" s="564" t="s">
        <v>63</v>
      </c>
      <c r="G76" s="564" t="s">
        <v>756</v>
      </c>
      <c r="H76" s="564" t="s">
        <v>757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758</v>
      </c>
      <c r="O76" s="564" t="s">
        <v>759</v>
      </c>
      <c r="P76" s="564" t="s">
        <v>760</v>
      </c>
      <c r="Q76" s="564" t="s">
        <v>761</v>
      </c>
      <c r="R76" s="564" t="s">
        <v>762</v>
      </c>
      <c r="S76" s="564" t="s">
        <v>763</v>
      </c>
      <c r="T76" s="564" t="s">
        <v>764</v>
      </c>
      <c r="U76" s="564" t="s">
        <v>765</v>
      </c>
      <c r="V76" s="564" t="s">
        <v>766</v>
      </c>
      <c r="W76" s="564" t="s">
        <v>767</v>
      </c>
      <c r="X76" s="566" t="s">
        <v>768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724</v>
      </c>
      <c r="G77" s="564" t="s">
        <v>769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697</v>
      </c>
      <c r="G78" s="564" t="s">
        <v>769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675</v>
      </c>
      <c r="G79" s="564" t="s">
        <v>769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672</v>
      </c>
      <c r="G80" s="564" t="s">
        <v>769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802</v>
      </c>
      <c r="G81" s="564" t="s">
        <v>770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701</v>
      </c>
      <c r="G82" s="564" t="s">
        <v>770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711</v>
      </c>
      <c r="G83" s="564" t="s">
        <v>769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674</v>
      </c>
      <c r="G84" s="564" t="s">
        <v>769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749</v>
      </c>
      <c r="F91" s="547" t="s">
        <v>750</v>
      </c>
      <c r="G91" s="547" t="s">
        <v>751</v>
      </c>
      <c r="H91" s="547" t="s">
        <v>752</v>
      </c>
      <c r="I91" s="547" t="s">
        <v>753</v>
      </c>
      <c r="J91" s="547" t="s">
        <v>754</v>
      </c>
      <c r="K91" s="547" t="s">
        <v>755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581</v>
      </c>
      <c r="F93" s="550" t="s">
        <v>63</v>
      </c>
      <c r="G93" s="550" t="s">
        <v>756</v>
      </c>
      <c r="H93" s="550" t="s">
        <v>757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758</v>
      </c>
      <c r="O93" s="550" t="s">
        <v>759</v>
      </c>
      <c r="P93" s="550" t="s">
        <v>760</v>
      </c>
      <c r="Q93" s="550" t="s">
        <v>761</v>
      </c>
      <c r="R93" s="550" t="s">
        <v>762</v>
      </c>
      <c r="S93" s="550" t="s">
        <v>763</v>
      </c>
      <c r="T93" s="550" t="s">
        <v>764</v>
      </c>
      <c r="U93" s="550" t="s">
        <v>765</v>
      </c>
      <c r="V93" s="550" t="s">
        <v>766</v>
      </c>
      <c r="W93" s="550" t="s">
        <v>767</v>
      </c>
      <c r="X93" s="552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587</v>
      </c>
      <c r="G94" s="550" t="s">
        <v>770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588</v>
      </c>
      <c r="G95" s="550" t="s">
        <v>770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807</v>
      </c>
      <c r="G96" s="550" t="s">
        <v>770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586</v>
      </c>
      <c r="G97" s="550" t="s">
        <v>770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590</v>
      </c>
      <c r="G98" s="550" t="s">
        <v>770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578</v>
      </c>
      <c r="G99" s="550" t="s">
        <v>769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693</v>
      </c>
      <c r="G100" s="550" t="s">
        <v>770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579</v>
      </c>
      <c r="G101" s="550" t="s">
        <v>770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855" t="s">
        <v>749</v>
      </c>
      <c r="F108" s="856" t="s">
        <v>750</v>
      </c>
      <c r="G108" s="856" t="s">
        <v>751</v>
      </c>
      <c r="H108" s="856" t="s">
        <v>752</v>
      </c>
      <c r="I108" s="856" t="s">
        <v>753</v>
      </c>
      <c r="J108" s="856" t="s">
        <v>754</v>
      </c>
      <c r="K108" s="856" t="s">
        <v>755</v>
      </c>
      <c r="L108" s="856"/>
      <c r="M108" s="856"/>
      <c r="N108" s="856"/>
      <c r="O108" s="856"/>
      <c r="P108" s="856"/>
      <c r="Q108" s="856"/>
      <c r="R108" s="856"/>
      <c r="S108" s="856"/>
      <c r="T108" s="856"/>
      <c r="U108" s="856"/>
      <c r="V108" s="856"/>
      <c r="W108" s="856"/>
      <c r="X108" s="85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865">
        <v>7</v>
      </c>
      <c r="F109" s="866">
        <v>10</v>
      </c>
      <c r="G109" s="859">
        <v>3</v>
      </c>
      <c r="H109" s="859">
        <v>9</v>
      </c>
      <c r="I109" s="860">
        <v>12</v>
      </c>
      <c r="J109" s="860">
        <v>23</v>
      </c>
      <c r="K109" s="859">
        <v>63</v>
      </c>
      <c r="L109" s="859"/>
      <c r="M109" s="859"/>
      <c r="N109" s="859"/>
      <c r="O109" s="859"/>
      <c r="P109" s="859"/>
      <c r="Q109" s="859"/>
      <c r="R109" s="859"/>
      <c r="S109" s="859"/>
      <c r="T109" s="859"/>
      <c r="U109" s="859"/>
      <c r="V109" s="859"/>
      <c r="W109" s="859"/>
      <c r="X109" s="861"/>
      <c r="AA109" s="256">
        <f>IF(E109=D106,0,1)</f>
        <v>0</v>
      </c>
    </row>
    <row r="110" spans="2:28" x14ac:dyDescent="0.25">
      <c r="E110" s="858" t="s">
        <v>581</v>
      </c>
      <c r="F110" s="859" t="s">
        <v>63</v>
      </c>
      <c r="G110" s="859" t="s">
        <v>756</v>
      </c>
      <c r="H110" s="859" t="s">
        <v>757</v>
      </c>
      <c r="I110" s="860" t="s">
        <v>66</v>
      </c>
      <c r="J110" s="860" t="s">
        <v>67</v>
      </c>
      <c r="K110" s="859" t="s">
        <v>68</v>
      </c>
      <c r="L110" s="859" t="s">
        <v>69</v>
      </c>
      <c r="M110" s="859" t="s">
        <v>22</v>
      </c>
      <c r="N110" s="859" t="s">
        <v>758</v>
      </c>
      <c r="O110" s="859" t="s">
        <v>759</v>
      </c>
      <c r="P110" s="859" t="s">
        <v>760</v>
      </c>
      <c r="Q110" s="859" t="s">
        <v>761</v>
      </c>
      <c r="R110" s="859" t="s">
        <v>762</v>
      </c>
      <c r="S110" s="859" t="s">
        <v>763</v>
      </c>
      <c r="T110" s="859" t="s">
        <v>764</v>
      </c>
      <c r="U110" s="859" t="s">
        <v>765</v>
      </c>
      <c r="V110" s="859" t="s">
        <v>766</v>
      </c>
      <c r="W110" s="859" t="s">
        <v>767</v>
      </c>
      <c r="X110" s="861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858">
        <v>1</v>
      </c>
      <c r="F111" s="859" t="s">
        <v>694</v>
      </c>
      <c r="G111" s="859" t="s">
        <v>769</v>
      </c>
      <c r="H111" s="867">
        <v>24.1</v>
      </c>
      <c r="I111" s="859">
        <v>8</v>
      </c>
      <c r="J111" s="859">
        <v>1</v>
      </c>
      <c r="K111" s="859">
        <v>0</v>
      </c>
      <c r="L111" s="859">
        <v>0</v>
      </c>
      <c r="M111" s="859">
        <v>1</v>
      </c>
      <c r="N111" s="859">
        <v>0</v>
      </c>
      <c r="O111" s="859">
        <v>24</v>
      </c>
      <c r="P111" s="859">
        <v>0</v>
      </c>
      <c r="Q111" s="859">
        <v>60</v>
      </c>
      <c r="R111" s="859">
        <v>0</v>
      </c>
      <c r="S111" s="859">
        <v>0</v>
      </c>
      <c r="T111" s="859">
        <v>22</v>
      </c>
      <c r="U111" s="859">
        <v>0</v>
      </c>
      <c r="V111" s="859">
        <v>18</v>
      </c>
      <c r="W111" s="859">
        <v>0</v>
      </c>
      <c r="X111" s="86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858">
        <v>2</v>
      </c>
      <c r="F112" s="859" t="s">
        <v>695</v>
      </c>
      <c r="G112" s="859" t="s">
        <v>769</v>
      </c>
      <c r="H112" s="867">
        <v>23.99</v>
      </c>
      <c r="I112" s="859">
        <v>5</v>
      </c>
      <c r="J112" s="859">
        <v>0</v>
      </c>
      <c r="K112" s="859">
        <v>1</v>
      </c>
      <c r="L112" s="859">
        <v>1</v>
      </c>
      <c r="M112" s="859">
        <v>1</v>
      </c>
      <c r="N112" s="859">
        <v>50</v>
      </c>
      <c r="O112" s="859">
        <v>0</v>
      </c>
      <c r="P112" s="859">
        <v>0</v>
      </c>
      <c r="Q112" s="859">
        <v>40</v>
      </c>
      <c r="R112" s="859">
        <v>0</v>
      </c>
      <c r="S112" s="859">
        <v>0</v>
      </c>
      <c r="T112" s="859">
        <v>0</v>
      </c>
      <c r="U112" s="859">
        <v>0</v>
      </c>
      <c r="V112" s="859">
        <v>16</v>
      </c>
      <c r="W112" s="859">
        <v>0</v>
      </c>
      <c r="X112" s="86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153</v>
      </c>
      <c r="C113" s="256">
        <f t="shared" ca="1" si="39"/>
        <v>153</v>
      </c>
      <c r="E113" s="858">
        <v>3</v>
      </c>
      <c r="F113" s="859" t="s">
        <v>593</v>
      </c>
      <c r="G113" s="859" t="s">
        <v>769</v>
      </c>
      <c r="H113" s="867">
        <v>18.100000000000001</v>
      </c>
      <c r="I113" s="859">
        <v>4</v>
      </c>
      <c r="J113" s="859">
        <v>0</v>
      </c>
      <c r="K113" s="859">
        <v>1</v>
      </c>
      <c r="L113" s="859">
        <v>0</v>
      </c>
      <c r="M113" s="859">
        <v>1</v>
      </c>
      <c r="N113" s="859">
        <v>0</v>
      </c>
      <c r="O113" s="859">
        <v>0</v>
      </c>
      <c r="P113" s="859">
        <v>0</v>
      </c>
      <c r="Q113" s="859">
        <v>4</v>
      </c>
      <c r="R113" s="859">
        <v>0</v>
      </c>
      <c r="S113" s="859">
        <v>0</v>
      </c>
      <c r="T113" s="859">
        <v>0</v>
      </c>
      <c r="U113" s="859">
        <v>0</v>
      </c>
      <c r="V113" s="859">
        <v>27</v>
      </c>
      <c r="W113" s="859">
        <v>0</v>
      </c>
      <c r="X113" s="861">
        <v>0</v>
      </c>
      <c r="Y113" s="256">
        <f t="shared" ca="1" si="37"/>
        <v>153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858">
        <v>4</v>
      </c>
      <c r="F114" s="859" t="s">
        <v>595</v>
      </c>
      <c r="G114" s="859" t="s">
        <v>769</v>
      </c>
      <c r="H114" s="867">
        <v>20.8</v>
      </c>
      <c r="I114" s="859">
        <v>2</v>
      </c>
      <c r="J114" s="859">
        <v>1</v>
      </c>
      <c r="K114" s="859">
        <v>0</v>
      </c>
      <c r="L114" s="859">
        <v>0</v>
      </c>
      <c r="M114" s="859">
        <v>1</v>
      </c>
      <c r="N114" s="859">
        <v>0</v>
      </c>
      <c r="O114" s="859">
        <v>0</v>
      </c>
      <c r="P114" s="859">
        <v>3</v>
      </c>
      <c r="Q114" s="859">
        <v>0</v>
      </c>
      <c r="R114" s="859">
        <v>0</v>
      </c>
      <c r="S114" s="859">
        <v>0</v>
      </c>
      <c r="T114" s="859">
        <v>0</v>
      </c>
      <c r="U114" s="859">
        <v>32</v>
      </c>
      <c r="V114" s="859">
        <v>0</v>
      </c>
      <c r="W114" s="859">
        <v>0</v>
      </c>
      <c r="X114" s="86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858">
        <v>5</v>
      </c>
      <c r="F115" s="859" t="s">
        <v>666</v>
      </c>
      <c r="G115" s="859" t="s">
        <v>770</v>
      </c>
      <c r="H115" s="867">
        <v>23.86</v>
      </c>
      <c r="I115" s="859">
        <v>5</v>
      </c>
      <c r="J115" s="859">
        <v>1</v>
      </c>
      <c r="K115" s="859">
        <v>1</v>
      </c>
      <c r="L115" s="859">
        <v>1</v>
      </c>
      <c r="M115" s="859">
        <v>1</v>
      </c>
      <c r="N115" s="859">
        <v>0</v>
      </c>
      <c r="O115" s="859">
        <v>8</v>
      </c>
      <c r="P115" s="859">
        <v>85</v>
      </c>
      <c r="Q115" s="859">
        <v>2</v>
      </c>
      <c r="R115" s="859">
        <v>0</v>
      </c>
      <c r="S115" s="859">
        <v>0</v>
      </c>
      <c r="T115" s="859">
        <v>25</v>
      </c>
      <c r="U115" s="859">
        <v>18</v>
      </c>
      <c r="V115" s="859">
        <v>20</v>
      </c>
      <c r="W115" s="859">
        <v>0</v>
      </c>
      <c r="X115" s="86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858">
        <v>6</v>
      </c>
      <c r="F116" s="859" t="s">
        <v>634</v>
      </c>
      <c r="G116" s="859" t="s">
        <v>769</v>
      </c>
      <c r="H116" s="867">
        <v>22.63</v>
      </c>
      <c r="I116" s="859">
        <v>2</v>
      </c>
      <c r="J116" s="859">
        <v>1</v>
      </c>
      <c r="K116" s="859">
        <v>0</v>
      </c>
      <c r="L116" s="859">
        <v>0</v>
      </c>
      <c r="M116" s="859">
        <v>1</v>
      </c>
      <c r="N116" s="859">
        <v>0</v>
      </c>
      <c r="O116" s="859">
        <v>0</v>
      </c>
      <c r="P116" s="859">
        <v>0</v>
      </c>
      <c r="Q116" s="859">
        <v>0</v>
      </c>
      <c r="R116" s="859">
        <v>0</v>
      </c>
      <c r="S116" s="859">
        <v>0</v>
      </c>
      <c r="T116" s="859">
        <v>0</v>
      </c>
      <c r="U116" s="859">
        <v>0</v>
      </c>
      <c r="V116" s="859">
        <v>0</v>
      </c>
      <c r="W116" s="859">
        <v>0</v>
      </c>
      <c r="X116" s="861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858">
        <v>7</v>
      </c>
      <c r="F117" s="859" t="s">
        <v>591</v>
      </c>
      <c r="G117" s="859" t="s">
        <v>770</v>
      </c>
      <c r="H117" s="867">
        <v>22.06</v>
      </c>
      <c r="I117" s="859">
        <v>5</v>
      </c>
      <c r="J117" s="859">
        <v>4</v>
      </c>
      <c r="K117" s="859">
        <v>0</v>
      </c>
      <c r="L117" s="859">
        <v>1</v>
      </c>
      <c r="M117" s="859">
        <v>1</v>
      </c>
      <c r="N117" s="859">
        <v>0</v>
      </c>
      <c r="O117" s="859">
        <v>40</v>
      </c>
      <c r="P117" s="859">
        <v>0</v>
      </c>
      <c r="Q117" s="859">
        <v>12</v>
      </c>
      <c r="R117" s="859">
        <v>0</v>
      </c>
      <c r="S117" s="859">
        <v>10</v>
      </c>
      <c r="T117" s="859">
        <v>23</v>
      </c>
      <c r="U117" s="859">
        <v>0</v>
      </c>
      <c r="V117" s="859">
        <v>19</v>
      </c>
      <c r="W117" s="859">
        <v>0</v>
      </c>
      <c r="X117" s="861">
        <v>31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858">
        <v>8</v>
      </c>
      <c r="F118" s="859" t="s">
        <v>815</v>
      </c>
      <c r="G118" s="859" t="s">
        <v>769</v>
      </c>
      <c r="H118" s="867">
        <v>20.02</v>
      </c>
      <c r="I118" s="859">
        <v>2</v>
      </c>
      <c r="J118" s="859">
        <v>1</v>
      </c>
      <c r="K118" s="859">
        <v>1</v>
      </c>
      <c r="L118" s="859">
        <v>0</v>
      </c>
      <c r="M118" s="859">
        <v>1</v>
      </c>
      <c r="N118" s="859">
        <v>0</v>
      </c>
      <c r="O118" s="859">
        <v>0</v>
      </c>
      <c r="P118" s="859">
        <v>0</v>
      </c>
      <c r="Q118" s="859">
        <v>0</v>
      </c>
      <c r="R118" s="859">
        <v>0</v>
      </c>
      <c r="S118" s="859">
        <v>0</v>
      </c>
      <c r="T118" s="859">
        <v>0</v>
      </c>
      <c r="U118" s="859">
        <v>0</v>
      </c>
      <c r="V118" s="859">
        <v>0</v>
      </c>
      <c r="W118" s="859">
        <v>0</v>
      </c>
      <c r="X118" s="861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858">
        <v>9</v>
      </c>
      <c r="F119" s="859" t="s">
        <v>1</v>
      </c>
      <c r="G119" s="859"/>
      <c r="H119" s="867"/>
      <c r="I119" s="859">
        <v>0</v>
      </c>
      <c r="J119" s="859">
        <v>0</v>
      </c>
      <c r="K119" s="859">
        <v>0</v>
      </c>
      <c r="L119" s="859">
        <v>0</v>
      </c>
      <c r="M119" s="859">
        <v>0</v>
      </c>
      <c r="N119" s="859">
        <v>0</v>
      </c>
      <c r="O119" s="859">
        <v>0</v>
      </c>
      <c r="P119" s="859">
        <v>0</v>
      </c>
      <c r="Q119" s="859">
        <v>0</v>
      </c>
      <c r="R119" s="859">
        <v>0</v>
      </c>
      <c r="S119" s="859">
        <v>0</v>
      </c>
      <c r="T119" s="859">
        <v>0</v>
      </c>
      <c r="U119" s="859">
        <v>0</v>
      </c>
      <c r="V119" s="859">
        <v>0</v>
      </c>
      <c r="W119" s="859">
        <v>0</v>
      </c>
      <c r="X119" s="861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862">
        <v>10</v>
      </c>
      <c r="F120" s="863" t="s">
        <v>1</v>
      </c>
      <c r="G120" s="863"/>
      <c r="H120" s="868"/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4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749</v>
      </c>
      <c r="F125" s="618" t="s">
        <v>750</v>
      </c>
      <c r="G125" s="618" t="s">
        <v>751</v>
      </c>
      <c r="H125" s="618" t="s">
        <v>752</v>
      </c>
      <c r="I125" s="618" t="s">
        <v>753</v>
      </c>
      <c r="J125" s="618" t="s">
        <v>754</v>
      </c>
      <c r="K125" s="618" t="s">
        <v>755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581</v>
      </c>
      <c r="F127" s="621" t="s">
        <v>63</v>
      </c>
      <c r="G127" s="621" t="s">
        <v>756</v>
      </c>
      <c r="H127" s="621" t="s">
        <v>757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758</v>
      </c>
      <c r="O127" s="621" t="s">
        <v>759</v>
      </c>
      <c r="P127" s="621" t="s">
        <v>760</v>
      </c>
      <c r="Q127" s="621" t="s">
        <v>761</v>
      </c>
      <c r="R127" s="621" t="s">
        <v>762</v>
      </c>
      <c r="S127" s="621" t="s">
        <v>763</v>
      </c>
      <c r="T127" s="621" t="s">
        <v>764</v>
      </c>
      <c r="U127" s="621" t="s">
        <v>765</v>
      </c>
      <c r="V127" s="621" t="s">
        <v>766</v>
      </c>
      <c r="W127" s="621" t="s">
        <v>767</v>
      </c>
      <c r="X127" s="623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772</v>
      </c>
      <c r="G128" s="621" t="s">
        <v>769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718</v>
      </c>
      <c r="G129" s="621" t="s">
        <v>770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806</v>
      </c>
      <c r="G130" s="621" t="s">
        <v>770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814</v>
      </c>
      <c r="G131" s="621" t="s">
        <v>770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771</v>
      </c>
      <c r="G132" s="621" t="s">
        <v>770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599</v>
      </c>
      <c r="G133" s="621" t="s">
        <v>770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596</v>
      </c>
      <c r="G134" s="621" t="s">
        <v>770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597</v>
      </c>
      <c r="G135" s="621" t="s">
        <v>769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749</v>
      </c>
      <c r="F142" s="604" t="s">
        <v>750</v>
      </c>
      <c r="G142" s="604" t="s">
        <v>751</v>
      </c>
      <c r="H142" s="604" t="s">
        <v>752</v>
      </c>
      <c r="I142" s="604" t="s">
        <v>753</v>
      </c>
      <c r="J142" s="604" t="s">
        <v>754</v>
      </c>
      <c r="K142" s="604" t="s">
        <v>755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581</v>
      </c>
      <c r="F144" s="607" t="s">
        <v>63</v>
      </c>
      <c r="G144" s="607" t="s">
        <v>756</v>
      </c>
      <c r="H144" s="607" t="s">
        <v>757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758</v>
      </c>
      <c r="O144" s="607" t="s">
        <v>759</v>
      </c>
      <c r="P144" s="607" t="s">
        <v>760</v>
      </c>
      <c r="Q144" s="607" t="s">
        <v>761</v>
      </c>
      <c r="R144" s="607" t="s">
        <v>762</v>
      </c>
      <c r="S144" s="607" t="s">
        <v>763</v>
      </c>
      <c r="T144" s="607" t="s">
        <v>764</v>
      </c>
      <c r="U144" s="607" t="s">
        <v>765</v>
      </c>
      <c r="V144" s="607" t="s">
        <v>766</v>
      </c>
      <c r="W144" s="607" t="s">
        <v>767</v>
      </c>
      <c r="X144" s="609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601</v>
      </c>
      <c r="G145" s="607" t="s">
        <v>770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786</v>
      </c>
      <c r="G146" s="607" t="s">
        <v>770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604</v>
      </c>
      <c r="G147" s="607" t="s">
        <v>770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582</v>
      </c>
      <c r="G148" s="607" t="s">
        <v>769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632</v>
      </c>
      <c r="G149" s="607" t="s">
        <v>770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600</v>
      </c>
      <c r="G150" s="607" t="s">
        <v>770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785</v>
      </c>
      <c r="G151" s="607" t="s">
        <v>770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605</v>
      </c>
      <c r="G152" s="607" t="s">
        <v>769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41" t="s">
        <v>749</v>
      </c>
      <c r="F159" s="842" t="s">
        <v>750</v>
      </c>
      <c r="G159" s="842" t="s">
        <v>751</v>
      </c>
      <c r="H159" s="842" t="s">
        <v>752</v>
      </c>
      <c r="I159" s="842" t="s">
        <v>753</v>
      </c>
      <c r="J159" s="842" t="s">
        <v>754</v>
      </c>
      <c r="K159" s="842" t="s">
        <v>755</v>
      </c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51">
        <v>10</v>
      </c>
      <c r="F160" s="852">
        <v>7</v>
      </c>
      <c r="G160" s="845">
        <v>9</v>
      </c>
      <c r="H160" s="845">
        <v>3</v>
      </c>
      <c r="I160" s="846">
        <v>23</v>
      </c>
      <c r="J160" s="846">
        <v>12</v>
      </c>
      <c r="K160" s="845">
        <v>88</v>
      </c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47"/>
      <c r="AA160" s="256">
        <f>IF(E160=D157,0,1)</f>
        <v>0</v>
      </c>
    </row>
    <row r="161" spans="2:28" x14ac:dyDescent="0.25">
      <c r="E161" s="844" t="s">
        <v>581</v>
      </c>
      <c r="F161" s="845" t="s">
        <v>63</v>
      </c>
      <c r="G161" s="845" t="s">
        <v>756</v>
      </c>
      <c r="H161" s="845" t="s">
        <v>757</v>
      </c>
      <c r="I161" s="846" t="s">
        <v>66</v>
      </c>
      <c r="J161" s="846" t="s">
        <v>67</v>
      </c>
      <c r="K161" s="845" t="s">
        <v>68</v>
      </c>
      <c r="L161" s="845" t="s">
        <v>69</v>
      </c>
      <c r="M161" s="845" t="s">
        <v>22</v>
      </c>
      <c r="N161" s="845" t="s">
        <v>758</v>
      </c>
      <c r="O161" s="845" t="s">
        <v>759</v>
      </c>
      <c r="P161" s="845" t="s">
        <v>760</v>
      </c>
      <c r="Q161" s="845" t="s">
        <v>761</v>
      </c>
      <c r="R161" s="845" t="s">
        <v>762</v>
      </c>
      <c r="S161" s="845" t="s">
        <v>763</v>
      </c>
      <c r="T161" s="845" t="s">
        <v>764</v>
      </c>
      <c r="U161" s="845" t="s">
        <v>765</v>
      </c>
      <c r="V161" s="845" t="s">
        <v>766</v>
      </c>
      <c r="W161" s="845" t="s">
        <v>767</v>
      </c>
      <c r="X161" s="847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844">
        <v>1</v>
      </c>
      <c r="F162" s="845" t="s">
        <v>774</v>
      </c>
      <c r="G162" s="845" t="s">
        <v>770</v>
      </c>
      <c r="H162" s="853">
        <v>26.8</v>
      </c>
      <c r="I162" s="845">
        <v>3</v>
      </c>
      <c r="J162" s="845">
        <v>4</v>
      </c>
      <c r="K162" s="845">
        <v>0</v>
      </c>
      <c r="L162" s="845">
        <v>2</v>
      </c>
      <c r="M162" s="845">
        <v>1</v>
      </c>
      <c r="N162" s="845">
        <v>20</v>
      </c>
      <c r="O162" s="845">
        <v>0</v>
      </c>
      <c r="P162" s="845">
        <v>40</v>
      </c>
      <c r="Q162" s="845">
        <v>0</v>
      </c>
      <c r="R162" s="845">
        <v>8</v>
      </c>
      <c r="S162" s="845">
        <v>25</v>
      </c>
      <c r="T162" s="845">
        <v>0</v>
      </c>
      <c r="U162" s="845">
        <v>17</v>
      </c>
      <c r="V162" s="845">
        <v>0</v>
      </c>
      <c r="W162" s="845">
        <v>18</v>
      </c>
      <c r="X162" s="847">
        <v>20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844">
        <v>2</v>
      </c>
      <c r="F163" s="845" t="s">
        <v>712</v>
      </c>
      <c r="G163" s="845" t="s">
        <v>770</v>
      </c>
      <c r="H163" s="853">
        <v>25.44</v>
      </c>
      <c r="I163" s="845">
        <v>9</v>
      </c>
      <c r="J163" s="845">
        <v>1</v>
      </c>
      <c r="K163" s="845">
        <v>0</v>
      </c>
      <c r="L163" s="845">
        <v>2</v>
      </c>
      <c r="M163" s="845">
        <v>1</v>
      </c>
      <c r="N163" s="845">
        <v>16</v>
      </c>
      <c r="O163" s="845">
        <v>74</v>
      </c>
      <c r="P163" s="845">
        <v>74</v>
      </c>
      <c r="Q163" s="845">
        <v>0</v>
      </c>
      <c r="R163" s="845">
        <v>20</v>
      </c>
      <c r="S163" s="845">
        <v>0</v>
      </c>
      <c r="T163" s="845">
        <v>24</v>
      </c>
      <c r="U163" s="845">
        <v>17</v>
      </c>
      <c r="V163" s="845">
        <v>0</v>
      </c>
      <c r="W163" s="845">
        <v>19</v>
      </c>
      <c r="X163" s="847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44">
        <v>3</v>
      </c>
      <c r="F164" s="845" t="s">
        <v>776</v>
      </c>
      <c r="G164" s="845" t="s">
        <v>770</v>
      </c>
      <c r="H164" s="853">
        <v>18.28</v>
      </c>
      <c r="I164" s="845">
        <v>4</v>
      </c>
      <c r="J164" s="845">
        <v>0</v>
      </c>
      <c r="K164" s="845">
        <v>0</v>
      </c>
      <c r="L164" s="845">
        <v>1</v>
      </c>
      <c r="M164" s="845">
        <v>1</v>
      </c>
      <c r="N164" s="845">
        <v>0</v>
      </c>
      <c r="O164" s="845">
        <v>4</v>
      </c>
      <c r="P164" s="845">
        <v>30</v>
      </c>
      <c r="Q164" s="845">
        <v>0</v>
      </c>
      <c r="R164" s="845">
        <v>58</v>
      </c>
      <c r="S164" s="845">
        <v>0</v>
      </c>
      <c r="T164" s="845">
        <v>32</v>
      </c>
      <c r="U164" s="845">
        <v>27</v>
      </c>
      <c r="V164" s="845">
        <v>0</v>
      </c>
      <c r="W164" s="845">
        <v>24</v>
      </c>
      <c r="X164" s="847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844">
        <v>4</v>
      </c>
      <c r="F165" s="845" t="s">
        <v>615</v>
      </c>
      <c r="G165" s="845" t="s">
        <v>770</v>
      </c>
      <c r="H165" s="853">
        <v>24.05</v>
      </c>
      <c r="I165" s="845">
        <v>6</v>
      </c>
      <c r="J165" s="845">
        <v>4</v>
      </c>
      <c r="K165" s="845">
        <v>0</v>
      </c>
      <c r="L165" s="845">
        <v>1</v>
      </c>
      <c r="M165" s="845">
        <v>1</v>
      </c>
      <c r="N165" s="845">
        <v>0</v>
      </c>
      <c r="O165" s="845">
        <v>42</v>
      </c>
      <c r="P165" s="845">
        <v>0</v>
      </c>
      <c r="Q165" s="845">
        <v>20</v>
      </c>
      <c r="R165" s="845">
        <v>92</v>
      </c>
      <c r="S165" s="845">
        <v>0</v>
      </c>
      <c r="T165" s="845">
        <v>15</v>
      </c>
      <c r="U165" s="845">
        <v>0</v>
      </c>
      <c r="V165" s="845">
        <v>21</v>
      </c>
      <c r="W165" s="845">
        <v>17</v>
      </c>
      <c r="X165" s="847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44">
        <v>5</v>
      </c>
      <c r="F166" s="845" t="s">
        <v>818</v>
      </c>
      <c r="G166" s="845" t="s">
        <v>769</v>
      </c>
      <c r="H166" s="853">
        <v>23.05</v>
      </c>
      <c r="I166" s="845">
        <v>5</v>
      </c>
      <c r="J166" s="845">
        <v>2</v>
      </c>
      <c r="K166" s="845">
        <v>0</v>
      </c>
      <c r="L166" s="845">
        <v>0</v>
      </c>
      <c r="M166" s="845">
        <v>1</v>
      </c>
      <c r="N166" s="845">
        <v>0</v>
      </c>
      <c r="O166" s="845">
        <v>0</v>
      </c>
      <c r="P166" s="845">
        <v>0</v>
      </c>
      <c r="Q166" s="845">
        <v>0</v>
      </c>
      <c r="R166" s="845">
        <v>0</v>
      </c>
      <c r="S166" s="845">
        <v>0</v>
      </c>
      <c r="T166" s="845">
        <v>0</v>
      </c>
      <c r="U166" s="845">
        <v>0</v>
      </c>
      <c r="V166" s="845">
        <v>0</v>
      </c>
      <c r="W166" s="845">
        <v>0</v>
      </c>
      <c r="X166" s="84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844">
        <v>6</v>
      </c>
      <c r="F167" s="845" t="s">
        <v>640</v>
      </c>
      <c r="G167" s="845" t="s">
        <v>770</v>
      </c>
      <c r="H167" s="853">
        <v>26.37</v>
      </c>
      <c r="I167" s="845">
        <v>6</v>
      </c>
      <c r="J167" s="845">
        <v>3</v>
      </c>
      <c r="K167" s="845">
        <v>1</v>
      </c>
      <c r="L167" s="845">
        <v>2</v>
      </c>
      <c r="M167" s="845">
        <v>1</v>
      </c>
      <c r="N167" s="845">
        <v>33</v>
      </c>
      <c r="O167" s="845">
        <v>85</v>
      </c>
      <c r="P167" s="845">
        <v>24</v>
      </c>
      <c r="Q167" s="845">
        <v>60</v>
      </c>
      <c r="R167" s="845">
        <v>0</v>
      </c>
      <c r="S167" s="845">
        <v>0</v>
      </c>
      <c r="T167" s="845">
        <v>27</v>
      </c>
      <c r="U167" s="845">
        <v>13</v>
      </c>
      <c r="V167" s="845">
        <v>17</v>
      </c>
      <c r="W167" s="845">
        <v>0</v>
      </c>
      <c r="X167" s="847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844">
        <v>7</v>
      </c>
      <c r="F168" s="845" t="s">
        <v>613</v>
      </c>
      <c r="G168" s="845" t="s">
        <v>769</v>
      </c>
      <c r="H168" s="853">
        <v>21.73</v>
      </c>
      <c r="I168" s="845">
        <v>6</v>
      </c>
      <c r="J168" s="845">
        <v>2</v>
      </c>
      <c r="K168" s="845">
        <v>1</v>
      </c>
      <c r="L168" s="845">
        <v>0</v>
      </c>
      <c r="M168" s="845">
        <v>1</v>
      </c>
      <c r="N168" s="845">
        <v>0</v>
      </c>
      <c r="O168" s="845">
        <v>0</v>
      </c>
      <c r="P168" s="845">
        <v>20</v>
      </c>
      <c r="Q168" s="845">
        <v>0</v>
      </c>
      <c r="R168" s="845">
        <v>20</v>
      </c>
      <c r="S168" s="845">
        <v>0</v>
      </c>
      <c r="T168" s="845">
        <v>0</v>
      </c>
      <c r="U168" s="845">
        <v>20</v>
      </c>
      <c r="V168" s="845">
        <v>0</v>
      </c>
      <c r="W168" s="845">
        <v>22</v>
      </c>
      <c r="X168" s="847">
        <v>0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844">
        <v>8</v>
      </c>
      <c r="F169" s="845" t="s">
        <v>635</v>
      </c>
      <c r="G169" s="845" t="s">
        <v>770</v>
      </c>
      <c r="H169" s="853">
        <v>22.43</v>
      </c>
      <c r="I169" s="845">
        <v>4</v>
      </c>
      <c r="J169" s="845">
        <v>2</v>
      </c>
      <c r="K169" s="845">
        <v>1</v>
      </c>
      <c r="L169" s="845">
        <v>1</v>
      </c>
      <c r="M169" s="845">
        <v>1</v>
      </c>
      <c r="N169" s="845">
        <v>0</v>
      </c>
      <c r="O169" s="845">
        <v>20</v>
      </c>
      <c r="P169" s="845">
        <v>20</v>
      </c>
      <c r="Q169" s="845">
        <v>2</v>
      </c>
      <c r="R169" s="845">
        <v>0</v>
      </c>
      <c r="S169" s="845">
        <v>0</v>
      </c>
      <c r="T169" s="845">
        <v>27</v>
      </c>
      <c r="U169" s="845">
        <v>21</v>
      </c>
      <c r="V169" s="845">
        <v>19</v>
      </c>
      <c r="W169" s="845">
        <v>0</v>
      </c>
      <c r="X169" s="847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844">
        <v>9</v>
      </c>
      <c r="F170" s="845" t="s">
        <v>1</v>
      </c>
      <c r="G170" s="845"/>
      <c r="H170" s="853"/>
      <c r="I170" s="845">
        <v>0</v>
      </c>
      <c r="J170" s="845">
        <v>0</v>
      </c>
      <c r="K170" s="845">
        <v>0</v>
      </c>
      <c r="L170" s="845">
        <v>0</v>
      </c>
      <c r="M170" s="845">
        <v>0</v>
      </c>
      <c r="N170" s="845">
        <v>0</v>
      </c>
      <c r="O170" s="845">
        <v>0</v>
      </c>
      <c r="P170" s="845">
        <v>0</v>
      </c>
      <c r="Q170" s="845">
        <v>0</v>
      </c>
      <c r="R170" s="845">
        <v>0</v>
      </c>
      <c r="S170" s="845">
        <v>0</v>
      </c>
      <c r="T170" s="845">
        <v>0</v>
      </c>
      <c r="U170" s="845">
        <v>0</v>
      </c>
      <c r="V170" s="845">
        <v>0</v>
      </c>
      <c r="W170" s="845">
        <v>0</v>
      </c>
      <c r="X170" s="84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48">
        <v>10</v>
      </c>
      <c r="F171" s="849" t="s">
        <v>1</v>
      </c>
      <c r="G171" s="849"/>
      <c r="H171" s="854"/>
      <c r="I171" s="849">
        <v>0</v>
      </c>
      <c r="J171" s="849">
        <v>0</v>
      </c>
      <c r="K171" s="849">
        <v>0</v>
      </c>
      <c r="L171" s="849">
        <v>0</v>
      </c>
      <c r="M171" s="849">
        <v>0</v>
      </c>
      <c r="N171" s="849">
        <v>0</v>
      </c>
      <c r="O171" s="849">
        <v>0</v>
      </c>
      <c r="P171" s="849">
        <v>0</v>
      </c>
      <c r="Q171" s="849">
        <v>0</v>
      </c>
      <c r="R171" s="849">
        <v>0</v>
      </c>
      <c r="S171" s="849">
        <v>0</v>
      </c>
      <c r="T171" s="849">
        <v>0</v>
      </c>
      <c r="U171" s="849">
        <v>0</v>
      </c>
      <c r="V171" s="849">
        <v>0</v>
      </c>
      <c r="W171" s="849">
        <v>0</v>
      </c>
      <c r="X171" s="85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7.28515625" style="602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233" t="s">
        <v>642</v>
      </c>
      <c r="C3" s="234" t="s">
        <v>643</v>
      </c>
      <c r="D3" s="235" t="s">
        <v>839</v>
      </c>
      <c r="E3" s="235" t="s">
        <v>644</v>
      </c>
      <c r="F3" s="235" t="s">
        <v>645</v>
      </c>
      <c r="G3" s="235" t="s">
        <v>646</v>
      </c>
      <c r="H3" s="235" t="s">
        <v>843</v>
      </c>
      <c r="I3" s="235" t="s">
        <v>647</v>
      </c>
      <c r="J3" s="235" t="s">
        <v>648</v>
      </c>
      <c r="K3" s="236" t="s">
        <v>649</v>
      </c>
    </row>
    <row r="4" spans="2:11" x14ac:dyDescent="0.25">
      <c r="B4" s="237" t="s">
        <v>671</v>
      </c>
      <c r="C4" s="238">
        <v>50</v>
      </c>
      <c r="D4" s="244">
        <v>216</v>
      </c>
      <c r="E4" s="239">
        <v>3.5</v>
      </c>
      <c r="F4" s="240">
        <v>17</v>
      </c>
      <c r="G4" s="239">
        <f>E4*F4</f>
        <v>59.5</v>
      </c>
      <c r="H4" s="239">
        <v>32</v>
      </c>
      <c r="I4" s="239">
        <f>C4+D4+G4+H4</f>
        <v>357.5</v>
      </c>
      <c r="J4" s="241"/>
      <c r="K4" s="257">
        <f>I4-J4</f>
        <v>357.5</v>
      </c>
    </row>
    <row r="5" spans="2:11" x14ac:dyDescent="0.25">
      <c r="B5" s="242" t="s">
        <v>564</v>
      </c>
      <c r="C5" s="243">
        <v>50</v>
      </c>
      <c r="D5" s="244">
        <v>216</v>
      </c>
      <c r="E5" s="239">
        <v>3.5</v>
      </c>
      <c r="F5" s="245">
        <v>16</v>
      </c>
      <c r="G5" s="239">
        <f t="shared" ref="G5:G13" si="0">E5*F5</f>
        <v>56</v>
      </c>
      <c r="H5" s="239">
        <v>32</v>
      </c>
      <c r="I5" s="239">
        <f t="shared" ref="I5:I13" si="1">C5+D5+G5+H5</f>
        <v>354</v>
      </c>
      <c r="J5" s="246"/>
      <c r="K5" s="257">
        <f t="shared" ref="K5:K13" si="2">I5-J5</f>
        <v>354</v>
      </c>
    </row>
    <row r="6" spans="2:11" x14ac:dyDescent="0.25">
      <c r="B6" s="242" t="s">
        <v>566</v>
      </c>
      <c r="C6" s="243">
        <v>50</v>
      </c>
      <c r="D6" s="244">
        <v>216</v>
      </c>
      <c r="E6" s="239">
        <v>3.5</v>
      </c>
      <c r="F6" s="245">
        <v>12</v>
      </c>
      <c r="G6" s="239">
        <f t="shared" si="0"/>
        <v>42</v>
      </c>
      <c r="H6" s="239">
        <v>32</v>
      </c>
      <c r="I6" s="239">
        <f t="shared" si="1"/>
        <v>340</v>
      </c>
      <c r="J6" s="246"/>
      <c r="K6" s="257">
        <f t="shared" si="2"/>
        <v>340</v>
      </c>
    </row>
    <row r="7" spans="2:11" s="224" customFormat="1" x14ac:dyDescent="0.25">
      <c r="B7" s="242" t="s">
        <v>840</v>
      </c>
      <c r="C7" s="243">
        <v>50</v>
      </c>
      <c r="D7" s="244">
        <v>216</v>
      </c>
      <c r="E7" s="239">
        <v>3.5</v>
      </c>
      <c r="F7" s="245">
        <v>12</v>
      </c>
      <c r="G7" s="239">
        <f t="shared" si="0"/>
        <v>42</v>
      </c>
      <c r="H7" s="239">
        <v>32</v>
      </c>
      <c r="I7" s="239">
        <f t="shared" si="1"/>
        <v>340</v>
      </c>
      <c r="J7" s="246"/>
      <c r="K7" s="257">
        <f t="shared" si="2"/>
        <v>340</v>
      </c>
    </row>
    <row r="8" spans="2:11" x14ac:dyDescent="0.25">
      <c r="B8" s="242" t="s">
        <v>570</v>
      </c>
      <c r="C8" s="243">
        <v>50</v>
      </c>
      <c r="D8" s="244">
        <v>216</v>
      </c>
      <c r="E8" s="239">
        <v>3.5</v>
      </c>
      <c r="F8" s="245">
        <v>12</v>
      </c>
      <c r="G8" s="239">
        <f t="shared" si="0"/>
        <v>42</v>
      </c>
      <c r="H8" s="239">
        <v>32</v>
      </c>
      <c r="I8" s="239">
        <f t="shared" si="1"/>
        <v>340</v>
      </c>
      <c r="J8" s="246"/>
      <c r="K8" s="257">
        <f t="shared" si="2"/>
        <v>340</v>
      </c>
    </row>
    <row r="9" spans="2:11" x14ac:dyDescent="0.25">
      <c r="B9" s="242" t="s">
        <v>737</v>
      </c>
      <c r="C9" s="243">
        <v>50</v>
      </c>
      <c r="D9" s="244">
        <v>216</v>
      </c>
      <c r="E9" s="239">
        <v>3.5</v>
      </c>
      <c r="F9" s="245">
        <v>14</v>
      </c>
      <c r="G9" s="239">
        <f t="shared" si="0"/>
        <v>49</v>
      </c>
      <c r="H9" s="239">
        <v>32</v>
      </c>
      <c r="I9" s="239">
        <f t="shared" si="1"/>
        <v>347</v>
      </c>
      <c r="J9" s="246"/>
      <c r="K9" s="257">
        <f t="shared" si="2"/>
        <v>347</v>
      </c>
    </row>
    <row r="10" spans="2:11" x14ac:dyDescent="0.25">
      <c r="B10" s="242" t="s">
        <v>554</v>
      </c>
      <c r="C10" s="243">
        <v>50</v>
      </c>
      <c r="D10" s="244">
        <v>216</v>
      </c>
      <c r="E10" s="239">
        <v>3.5</v>
      </c>
      <c r="F10" s="245">
        <v>15</v>
      </c>
      <c r="G10" s="239">
        <f t="shared" si="0"/>
        <v>52.5</v>
      </c>
      <c r="H10" s="239">
        <v>32</v>
      </c>
      <c r="I10" s="239">
        <f t="shared" si="1"/>
        <v>350.5</v>
      </c>
      <c r="J10" s="246"/>
      <c r="K10" s="257">
        <f t="shared" si="2"/>
        <v>350.5</v>
      </c>
    </row>
    <row r="11" spans="2:11" x14ac:dyDescent="0.25">
      <c r="B11" s="242" t="s">
        <v>549</v>
      </c>
      <c r="C11" s="243">
        <v>50</v>
      </c>
      <c r="D11" s="244">
        <v>216</v>
      </c>
      <c r="E11" s="239">
        <v>3.5</v>
      </c>
      <c r="F11" s="245">
        <v>12</v>
      </c>
      <c r="G11" s="239">
        <f t="shared" si="0"/>
        <v>42</v>
      </c>
      <c r="H11" s="239">
        <v>32</v>
      </c>
      <c r="I11" s="239">
        <f t="shared" si="1"/>
        <v>340</v>
      </c>
      <c r="J11" s="246"/>
      <c r="K11" s="257">
        <f t="shared" si="2"/>
        <v>340</v>
      </c>
    </row>
    <row r="12" spans="2:11" s="256" customFormat="1" x14ac:dyDescent="0.25">
      <c r="B12" s="242" t="s">
        <v>678</v>
      </c>
      <c r="C12" s="243">
        <v>50</v>
      </c>
      <c r="D12" s="244">
        <v>216</v>
      </c>
      <c r="E12" s="239">
        <v>3.5</v>
      </c>
      <c r="F12" s="245">
        <v>17</v>
      </c>
      <c r="G12" s="239">
        <f t="shared" si="0"/>
        <v>59.5</v>
      </c>
      <c r="H12" s="239">
        <v>32</v>
      </c>
      <c r="I12" s="239">
        <f t="shared" si="1"/>
        <v>357.5</v>
      </c>
      <c r="J12" s="246"/>
      <c r="K12" s="257">
        <f t="shared" si="2"/>
        <v>357.5</v>
      </c>
    </row>
    <row r="13" spans="2:11" ht="15.75" thickBot="1" x14ac:dyDescent="0.3">
      <c r="B13" s="242" t="s">
        <v>569</v>
      </c>
      <c r="C13" s="243">
        <v>50</v>
      </c>
      <c r="D13" s="244">
        <v>216</v>
      </c>
      <c r="E13" s="239">
        <v>3.5</v>
      </c>
      <c r="F13" s="245">
        <v>10</v>
      </c>
      <c r="G13" s="239">
        <f t="shared" si="0"/>
        <v>35</v>
      </c>
      <c r="H13" s="239">
        <v>32</v>
      </c>
      <c r="I13" s="239">
        <f t="shared" si="1"/>
        <v>333</v>
      </c>
      <c r="J13" s="246"/>
      <c r="K13" s="257">
        <f t="shared" si="2"/>
        <v>333</v>
      </c>
    </row>
    <row r="14" spans="2:11" ht="15.75" thickBot="1" x14ac:dyDescent="0.3">
      <c r="B14" s="247" t="s">
        <v>650</v>
      </c>
      <c r="C14" s="248">
        <f xml:space="preserve"> SUM(C4:C13)</f>
        <v>500</v>
      </c>
      <c r="D14" s="249">
        <f xml:space="preserve"> SUM(D4:D13)</f>
        <v>2160</v>
      </c>
      <c r="E14" s="249">
        <v>3.5</v>
      </c>
      <c r="F14" s="258">
        <f t="shared" ref="F14:K14" si="3">SUM(F4:F13)</f>
        <v>137</v>
      </c>
      <c r="G14" s="249">
        <f t="shared" si="3"/>
        <v>479.5</v>
      </c>
      <c r="H14" s="249">
        <f t="shared" si="3"/>
        <v>320</v>
      </c>
      <c r="I14" s="249">
        <f t="shared" si="3"/>
        <v>3459.5</v>
      </c>
      <c r="J14" s="249">
        <f t="shared" si="3"/>
        <v>0</v>
      </c>
      <c r="K14" s="250">
        <f t="shared" si="3"/>
        <v>3459.5</v>
      </c>
    </row>
    <row r="17" spans="14:14" x14ac:dyDescent="0.25">
      <c r="N17" s="1835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13" sqref="E1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17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10</v>
      </c>
      <c r="H2">
        <f ca="1">IF(F2=0,0,(G2/F2)*100)</f>
        <v>58.82352941176471</v>
      </c>
      <c r="I2">
        <f t="shared" ref="I2:I65" ca="1" si="1">IF(F2=0,0,AVERAGE(AD2,AP2,BB2,BN2,BZ2,CL2,CX2,DJ2,DV2,EH2,ET2,FF2,FR2,GD2,GP2,HB2,HN2,HZ2,IL2,IX2,JJ2,JV2,KH2,KT2,LF2,LR2))</f>
        <v>21.802352941176469</v>
      </c>
      <c r="J2">
        <f ca="1">I2+G2</f>
        <v>31.802352941176469</v>
      </c>
      <c r="K2">
        <f t="shared" ref="K2:K66" ca="1" si="2">IF(J2=0,-1,J2-ROW()/10^10)</f>
        <v>31.802352940976469</v>
      </c>
      <c r="L2">
        <f t="shared" ref="L2:L66" ca="1" si="3">IF(ROW()-1&gt;COUNT($K$2:$K$351),"",INDEX($A$2:$A$351,MATCH(LARGE($K$2:$K$351,ROW()-1),$K$2:$K$351,0)))</f>
        <v>179</v>
      </c>
      <c r="M2">
        <f ca="1">MAX(AD2,AP2,BB2,BN2,BZ2,CL2,CX2,DJ2,DV2,EH2,ET2,FF2,FR2,GD2,GP2,HB2,HN2,HZ2,IL2,IX2,JJ2,JV2,KH2,KT2,LF2,LR2)</f>
        <v>26.38</v>
      </c>
      <c r="N2">
        <f t="shared" ref="N2:N66" ca="1" si="4">RANK(M2,$M$2:$M$351,0)</f>
        <v>54</v>
      </c>
      <c r="O2">
        <f ca="1">IF(M2=0,-1,M2-ROW()/10^10)</f>
        <v>26.379999999799999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81</v>
      </c>
      <c r="R2">
        <f ca="1">SUM(AG2,AS2,BE2,BQ2,CC2,CO2,DA2,DM2,DY2,EK2,EW2,FI2,FU2,GG2,GS2,HE2,HQ2,IC2,IO2,JA2,JM2,JY2,KK2,KW2,LI2,LU2)</f>
        <v>22</v>
      </c>
      <c r="S2">
        <f ca="1">SUM(AH2,AT2,BF2,BR2,CD2,CP2,DB2,DN2,DZ2,EL2,EX2,FJ2,FV2,GH2,GT2,HF2,HR2,ID2,IP2,JB2,JN2,JZ2,KL2,KX2,LJ2,LV2)</f>
        <v>5</v>
      </c>
      <c r="T2">
        <f ca="1">Q2+(2*R2)+(3*S2)</f>
        <v>140</v>
      </c>
      <c r="U2" t="str">
        <f t="shared" ref="U2:U65" ca="1" si="6">(999-T2)&amp;(999-S2)&amp;(999-R2)&amp;(999-Q2)&amp;B2</f>
        <v>859994977918George Munt</v>
      </c>
      <c r="V2">
        <f ca="1">COUNTIF($U$2:$U$351,"&lt;="&amp;U2)</f>
        <v>29</v>
      </c>
      <c r="W2">
        <f>A2</f>
        <v>1</v>
      </c>
      <c r="X2">
        <f ca="1">VLOOKUP(A2,$V$2:$W$351,2,FALSE)</f>
        <v>179</v>
      </c>
      <c r="Y2">
        <f ca="1">SUM(AI2,AU2,BG2,BS2,CE2,CQ2,DC2,DO2,EA2,EM2,EY2,FK2,FW2,GI2,GU2,HG2,HS2,IE2,IQ2,JC2,JO2,KA2,KM2,KY2,LK2,LW2)</f>
        <v>12</v>
      </c>
      <c r="Z2" t="str">
        <f ca="1">(999-Y2)&amp;B2&amp;"zz"</f>
        <v>987George Muntzz</v>
      </c>
      <c r="AA2">
        <f ca="1">COUNTIF($Z$2:$Z$351,"&lt;="&amp;Z2)</f>
        <v>35</v>
      </c>
      <c r="AB2">
        <f>A2</f>
        <v>1</v>
      </c>
      <c r="AC2">
        <f ca="1">VLOOKUP(A2,$AA$2:$AB$351,2,FALSE)</f>
        <v>179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22.17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6</v>
      </c>
      <c r="CO2">
        <f ca="1">IF(NOT(ISNA(VLOOKUP($A2,INDIRECT("Week"&amp;LEFT(CL$1,1)&amp;"!B9:B240"),1,FALSE))),VLOOKUP($A2,INDIRECT("Week"&amp;LEFT(CL$1,1)&amp;"!B9:S240"),9,FALSE),"")</f>
        <v>1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52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12</v>
      </c>
      <c r="CX2">
        <f t="shared" ref="CX2:CX66" ca="1" si="19">IF(NOT(ISNA(VLOOKUP($A2,INDIRECT("Week"&amp;LEFT(CX$1,1)&amp;"!C9:H240"),1,FALSE))),VLOOKUP($A2,INDIRECT("Week"&amp;LEFT(CX$1,1)&amp;"!C9:H240"),6,FALSE),"")</f>
        <v>22.11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7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10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12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24.3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1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32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23.44</v>
      </c>
      <c r="DW2" t="str">
        <f t="shared" ref="DW2:DW66" ca="1" si="24">IF(NOT(ISNA(VLOOKUP($A2,INDIRECT("Week"&amp;LEFT(DV$1,1)&amp;"!B9:B240"),1,FALSE))),VLOOKUP($A2,INDIRECT("Week"&amp;LEFT(DV$1,1)&amp;"!B9:S240"),6,FALSE),"")</f>
        <v>LOST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0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0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82</v>
      </c>
      <c r="ED2">
        <f ca="1">IF(NOT(ISNA(VLOOKUP($A2,INDIRECT("Week"&amp;LEFT(DV$1,1)&amp;"!B9:B240"),1,FALSE))),VLOOKUP($A2,INDIRECT("Week"&amp;LEFT(DV$1,1)&amp;"!B9:S240"),15,FALSE),"")</f>
        <v>80</v>
      </c>
      <c r="EE2">
        <f ca="1">IF(NOT(ISNA(VLOOKUP($A2,INDIRECT("Week"&amp;LEFT(DV$1,1)&amp;"!B9:B240"),1,FALSE))),VLOOKUP($A2,INDIRECT("Week"&amp;LEFT(DV$1,1)&amp;"!B9:S240"),16,FALSE),"")</f>
        <v>0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20.85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3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40</v>
      </c>
      <c r="EP2">
        <f ca="1">IF(NOT(ISNA(VLOOKUP($A2,INDIRECT("Week"&amp;LEFT(EH$1,2)&amp;"!B9:B240"),1,FALSE))),VLOOKUP($A2,INDIRECT("Week"&amp;LEFT(EH$1,2)&amp;"!B9:S240"),15,FALSE),"")</f>
        <v>0</v>
      </c>
      <c r="EQ2">
        <f ca="1">IF(NOT(ISNA(VLOOKUP($A2,INDIRECT("Week"&amp;LEFT(EH$1,2)&amp;"!B9:B240"),1,FALSE))),VLOOKUP($A2,INDIRECT("Week"&amp;LEFT(EH$1,2)&amp;"!B9:S240"),16,FALSE),"")</f>
        <v>32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20</v>
      </c>
      <c r="ET2">
        <f t="shared" ref="ET2:ET66" ca="1" si="27">IF(NOT(ISNA(VLOOKUP($A2,INDIRECT("Week"&amp;LEFT(ET$1,2)&amp;"!C9:H240"),1,FALSE))),VLOOKUP($A2,INDIRECT("Week"&amp;LEFT(ET$1,2)&amp;"!C9:H240"),6,FALSE),"")</f>
        <v>22.04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4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1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68</v>
      </c>
      <c r="FC2">
        <f ca="1">IF(NOT(ISNA(VLOOKUP($A2,INDIRECT("Week"&amp;LEFT(ET$1,2)&amp;"!B9:B240"),1,FALSE))),VLOOKUP($A2,INDIRECT("Week"&amp;LEFT(ET$1,2)&amp;"!B9:S240"),16,FALSE),"")</f>
        <v>113</v>
      </c>
      <c r="FD2">
        <f ca="1">IF(NOT(ISNA(VLOOKUP($A2,INDIRECT("Week"&amp;LEFT(ET$1,2)&amp;"!B9:B240"),1,FALSE))),VLOOKUP($A2,INDIRECT("Week"&amp;LEFT(ET$1,2)&amp;"!B9:S240"),17,FALSE),"")</f>
        <v>8</v>
      </c>
      <c r="FE2">
        <f ca="1">IF(NOT(ISNA(VLOOKUP($A2,INDIRECT("Week"&amp;LEFT(ET$1,2)&amp;"!B9:B240"),1,FALSE))),VLOOKUP($A2,INDIRECT("Week"&amp;LEFT(ET$1,2)&amp;"!B9:S240"),18,FALSE),"")</f>
        <v>0</v>
      </c>
      <c r="FF2">
        <f t="shared" ref="FF2:FF66" ca="1" si="29">IF(NOT(ISNA(VLOOKUP($A2,INDIRECT("Week"&amp;LEFT(FF$1,2)&amp;"!C9:H240"),1,FALSE))),VLOOKUP($A2,INDIRECT("Week"&amp;LEFT(FF$1,2)&amp;"!C9:H240"),6,FALSE),"")</f>
        <v>22.45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4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1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32</v>
      </c>
      <c r="FO2">
        <f ca="1">IF(NOT(ISNA(VLOOKUP($A2,INDIRECT("Week"&amp;LEFT(FF$1,2)&amp;"!B9:B240"),1,FALSE))),VLOOKUP($A2,INDIRECT("Week"&amp;LEFT(FF$1,2)&amp;"!B9:S240"),16,FALSE),"")</f>
        <v>0</v>
      </c>
      <c r="FP2">
        <f ca="1">IF(NOT(ISNA(VLOOKUP($A2,INDIRECT("Week"&amp;LEFT(FF$1,2)&amp;"!B9:B240"),1,FALSE))),VLOOKUP($A2,INDIRECT("Week"&amp;LEFT(FF$1,2)&amp;"!B9:S240"),17,FALSE),"")</f>
        <v>8</v>
      </c>
      <c r="FQ2">
        <f ca="1">IF(NOT(ISNA(VLOOKUP($A2,INDIRECT("Week"&amp;LEFT(FF$1,2)&amp;"!B9:B240"),1,FALSE))),VLOOKUP($A2,INDIRECT("Week"&amp;LEFT(FF$1,2)&amp;"!B9:S240"),18,FALSE),"")</f>
        <v>76</v>
      </c>
      <c r="FR2">
        <f t="shared" ref="FR2:FR66" ca="1" si="31">IF(NOT(ISNA(VLOOKUP($A2,INDIRECT("Week"&amp;LEFT(FR$1,2)&amp;"!C9:H240"),1,FALSE))),VLOOKUP($A2,INDIRECT("Week"&amp;LEFT(FR$1,2)&amp;"!C9:H240"),6,FALSE),"")</f>
        <v>20.010000000000002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2</v>
      </c>
      <c r="FU2">
        <f ca="1">IF(NOT(ISNA(VLOOKUP($A2,INDIRECT("Week"&amp;LEFT(FR$1,2)&amp;"!B9:B240"),1,FALSE))),VLOOKUP($A2,INDIRECT("Week"&amp;LEFT(FR$1,2)&amp;"!B9:S240"),9,FALSE),"")</f>
        <v>3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16</v>
      </c>
      <c r="FY2">
        <f ca="1">IF(NOT(ISNA(VLOOKUP($A2,INDIRECT("Week"&amp;LEFT(FR$1,2)&amp;"!B9:B240"),1,FALSE))),VLOOKUP($A2,INDIRECT("Week"&amp;LEFT(FR$1,2)&amp;"!B9:S240"),14,FALSE),"")</f>
        <v>24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8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94</v>
      </c>
      <c r="GD2">
        <f t="shared" ref="GD2:GD66" ca="1" si="33">IF(NOT(ISNA(VLOOKUP($A2,INDIRECT("Week"&amp;LEFT(GD$1,2)&amp;"!C9:H240"),1,FALSE))),VLOOKUP($A2,INDIRECT("Week"&amp;LEFT(GD$1,2)&amp;"!C9:H240"),6,FALSE),"")</f>
        <v>14.08</v>
      </c>
      <c r="GE2" t="str">
        <f t="shared" ref="GE2:GE66" ca="1" si="34">IF(NOT(ISNA(VLOOKUP($A2,INDIRECT("Week"&amp;LEFT(GD$1,2)&amp;"!B9:B240"),1,FALSE))),VLOOKUP($A2,INDIRECT("Week"&amp;LEFT(GD$1,2)&amp;"!B9:S240"),6,FALSE),"")</f>
        <v>WON</v>
      </c>
      <c r="GF2">
        <f ca="1">IF(NOT(ISNA(VLOOKUP($A2,INDIRECT("Week"&amp;LEFT(GD$1,2)&amp;"!B9:B240"),1,FALSE))),VLOOKUP($A2,INDIRECT("Week"&amp;LEFT(GD$1,2)&amp;"!B9:S240"),8,FALSE),"")</f>
        <v>2</v>
      </c>
      <c r="GG2">
        <f ca="1">IF(NOT(ISNA(VLOOKUP($A2,INDIRECT("Week"&amp;LEFT(GD$1,2)&amp;"!B9:B240"),1,FALSE))),VLOOKUP($A2,INDIRECT("Week"&amp;LEFT(GD$1,2)&amp;"!B9:S240"),9,FALSE),"")</f>
        <v>0</v>
      </c>
      <c r="GH2">
        <f ca="1">IF(NOT(ISNA(VLOOKUP($A2,INDIRECT("Week"&amp;LEFT(GD$1,2)&amp;"!B9:B240"),1,FALSE))),VLOOKUP($A2,INDIRECT("Week"&amp;LEFT(GD$1,2)&amp;"!B9:S240"),10,FALSE),"")</f>
        <v>1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0</v>
      </c>
      <c r="GK2">
        <f ca="1">IF(NOT(ISNA(VLOOKUP($A2,INDIRECT("Week"&amp;LEFT(GD$1,2)&amp;"!B9:B240"),1,FALSE))),VLOOKUP($A2,INDIRECT("Week"&amp;LEFT(GD$1,2)&amp;"!B9:S240"),14,FALSE),"")</f>
        <v>2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2</v>
      </c>
      <c r="GN2">
        <f ca="1">IF(NOT(ISNA(VLOOKUP($A2,INDIRECT("Week"&amp;LEFT(GD$1,2)&amp;"!B9:B240"),1,FALSE))),VLOOKUP($A2,INDIRECT("Week"&amp;LEFT(GD$1,2)&amp;"!B9:S240"),17,FALSE),"")</f>
        <v>20</v>
      </c>
      <c r="GO2">
        <f ca="1">IF(NOT(ISNA(VLOOKUP($A2,INDIRECT("Week"&amp;LEFT(GD$1,2)&amp;"!B9:B240"),1,FALSE))),VLOOKUP($A2,INDIRECT("Week"&amp;LEFT(GD$1,2)&amp;"!B9:S240"),18,FALSE),"")</f>
        <v>0</v>
      </c>
      <c r="GP2">
        <f t="shared" ref="GP2:GP66" ca="1" si="35">IF(NOT(ISNA(VLOOKUP($A2,INDIRECT("Week"&amp;LEFT(GP$1,2)&amp;"!C9:H240"),1,FALSE))),VLOOKUP($A2,INDIRECT("Week"&amp;LEFT(GP$1,2)&amp;"!C9:H240"),6,FALSE),"")</f>
        <v>21.07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1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16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26.38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6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0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23.78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9</v>
      </c>
      <c r="HQ2">
        <f ca="1">IF(NOT(ISNA(VLOOKUP($A2,INDIRECT("Week"&amp;LEFT(HN$1,2)&amp;"!B9:B240"),1,FALSE))),VLOOKUP($A2,INDIRECT("Week"&amp;LEFT(HN$1,2)&amp;"!B9:S240"),9,FALSE),"")</f>
        <v>1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100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235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130</v>
      </c>
      <c r="O3">
        <f t="shared" ref="O3:O66" ca="1" si="57">IF(M3=0,-1,M3-ROW()/10^10)</f>
        <v>-1</v>
      </c>
      <c r="P3">
        <f t="shared" ca="1" si="5"/>
        <v>235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344</v>
      </c>
      <c r="W3">
        <f t="shared" ref="W3:W66" si="63">A3</f>
        <v>2</v>
      </c>
      <c r="X3">
        <f t="shared" ref="X3:X66" ca="1" si="64">VLOOKUP(A3,$V$2:$W$351,2,FALSE)</f>
        <v>178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135</v>
      </c>
      <c r="AB3">
        <f t="shared" ref="AB3:AB66" si="68">A3</f>
        <v>2</v>
      </c>
      <c r="AC3">
        <f t="shared" ref="AC3:AC66" ca="1" si="69">VLOOKUP(A3,$AA$2:$AB$351,2,FALSE)</f>
        <v>226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12</v>
      </c>
      <c r="G4">
        <f t="shared" ca="1" si="53"/>
        <v>3</v>
      </c>
      <c r="H4">
        <f t="shared" ca="1" si="54"/>
        <v>25</v>
      </c>
      <c r="I4">
        <f t="shared" ca="1" si="1"/>
        <v>21.065000000000001</v>
      </c>
      <c r="J4">
        <f t="shared" ca="1" si="55"/>
        <v>24.065000000000001</v>
      </c>
      <c r="K4">
        <f t="shared" ca="1" si="2"/>
        <v>24.064999999600001</v>
      </c>
      <c r="L4">
        <f t="shared" ca="1" si="3"/>
        <v>226</v>
      </c>
      <c r="M4">
        <f t="shared" ca="1" si="56"/>
        <v>25.69</v>
      </c>
      <c r="N4">
        <f t="shared" ca="1" si="4"/>
        <v>63</v>
      </c>
      <c r="O4">
        <f t="shared" ca="1" si="57"/>
        <v>25.689999999600001</v>
      </c>
      <c r="P4">
        <f t="shared" ca="1" si="5"/>
        <v>58</v>
      </c>
      <c r="Q4">
        <f t="shared" ca="1" si="58"/>
        <v>43</v>
      </c>
      <c r="R4">
        <f t="shared" ca="1" si="59"/>
        <v>14</v>
      </c>
      <c r="S4">
        <f t="shared" ca="1" si="60"/>
        <v>1</v>
      </c>
      <c r="T4">
        <f t="shared" ca="1" si="61"/>
        <v>74</v>
      </c>
      <c r="U4" t="str">
        <f t="shared" ca="1" si="6"/>
        <v>925998985956Richard Cox</v>
      </c>
      <c r="V4">
        <f t="shared" ca="1" si="62"/>
        <v>70</v>
      </c>
      <c r="W4">
        <f t="shared" si="63"/>
        <v>3</v>
      </c>
      <c r="X4">
        <f t="shared" ca="1" si="64"/>
        <v>26</v>
      </c>
      <c r="Y4">
        <f t="shared" ca="1" si="65"/>
        <v>7</v>
      </c>
      <c r="Z4" t="str">
        <f t="shared" ca="1" si="66"/>
        <v>992Richard Coxzz</v>
      </c>
      <c r="AA4">
        <f t="shared" ca="1" si="67"/>
        <v>69</v>
      </c>
      <c r="AB4">
        <f t="shared" si="68"/>
        <v>3</v>
      </c>
      <c r="AC4">
        <f t="shared" ca="1" si="69"/>
        <v>6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25.69</v>
      </c>
      <c r="CY4" t="str">
        <f t="shared" ca="1" si="20"/>
        <v>LOST</v>
      </c>
      <c r="CZ4">
        <f t="shared" ca="1" si="130"/>
        <v>5</v>
      </c>
      <c r="DA4">
        <f t="shared" ca="1" si="131"/>
        <v>2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20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>
        <f t="shared" ca="1" si="21"/>
        <v>20.309999999999999</v>
      </c>
      <c r="DK4" t="str">
        <f t="shared" ca="1" si="22"/>
        <v>LOST</v>
      </c>
      <c r="DL4">
        <f t="shared" ca="1" si="140"/>
        <v>3</v>
      </c>
      <c r="DM4">
        <f t="shared" ca="1" si="141"/>
        <v>2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0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15.99</v>
      </c>
      <c r="EI4" t="str">
        <f t="shared" ca="1" si="26"/>
        <v>LOST</v>
      </c>
      <c r="EJ4">
        <f t="shared" ca="1" si="160"/>
        <v>0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40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>
        <f t="shared" ca="1" si="29"/>
        <v>20.62</v>
      </c>
      <c r="FG4" t="str">
        <f t="shared" ca="1" si="30"/>
        <v>LOST</v>
      </c>
      <c r="FH4">
        <f t="shared" ca="1" si="180"/>
        <v>3</v>
      </c>
      <c r="FI4">
        <f t="shared" ca="1" si="181"/>
        <v>2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72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22.89</v>
      </c>
      <c r="GE4" t="str">
        <f t="shared" ca="1" si="34"/>
        <v>WON</v>
      </c>
      <c r="GF4">
        <f t="shared" ca="1" si="200"/>
        <v>6</v>
      </c>
      <c r="GG4">
        <f t="shared" ca="1" si="201"/>
        <v>1</v>
      </c>
      <c r="GH4">
        <f t="shared" ca="1" si="202"/>
        <v>0</v>
      </c>
      <c r="GI4">
        <f t="shared" ca="1" si="203"/>
        <v>2</v>
      </c>
      <c r="GJ4">
        <f t="shared" ca="1" si="204"/>
        <v>36</v>
      </c>
      <c r="GK4">
        <f t="shared" ca="1" si="205"/>
        <v>40</v>
      </c>
      <c r="GL4">
        <f t="shared" ca="1" si="206"/>
        <v>0</v>
      </c>
      <c r="GM4">
        <f t="shared" ca="1" si="207"/>
        <v>0</v>
      </c>
      <c r="GN4">
        <f t="shared" ca="1" si="208"/>
        <v>56</v>
      </c>
      <c r="GO4">
        <f t="shared" ca="1" si="209"/>
        <v>40</v>
      </c>
      <c r="GP4">
        <f t="shared" ca="1" si="35"/>
        <v>21.17</v>
      </c>
      <c r="GQ4" t="str">
        <f t="shared" ca="1" si="36"/>
        <v>WON</v>
      </c>
      <c r="GR4">
        <f t="shared" ca="1" si="210"/>
        <v>5</v>
      </c>
      <c r="GS4">
        <f t="shared" ca="1" si="211"/>
        <v>0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36</v>
      </c>
      <c r="GX4">
        <f t="shared" ca="1" si="216"/>
        <v>18</v>
      </c>
      <c r="GY4">
        <f t="shared" ca="1" si="217"/>
        <v>70</v>
      </c>
      <c r="GZ4">
        <f t="shared" ca="1" si="218"/>
        <v>0</v>
      </c>
      <c r="HA4">
        <f t="shared" ca="1" si="219"/>
        <v>0</v>
      </c>
      <c r="HB4">
        <f t="shared" ca="1" si="37"/>
        <v>21.98</v>
      </c>
      <c r="HC4" t="str">
        <f t="shared" ca="1" si="38"/>
        <v>LOST</v>
      </c>
      <c r="HD4">
        <f t="shared" ca="1" si="220"/>
        <v>2</v>
      </c>
      <c r="HE4">
        <f t="shared" ca="1" si="221"/>
        <v>1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0</v>
      </c>
      <c r="HK4">
        <f t="shared" ca="1" si="227"/>
        <v>94</v>
      </c>
      <c r="HL4">
        <f t="shared" ca="1" si="228"/>
        <v>0</v>
      </c>
      <c r="HM4">
        <f t="shared" ca="1" si="229"/>
        <v>0</v>
      </c>
      <c r="HN4">
        <f t="shared" ca="1" si="39"/>
        <v>20.46</v>
      </c>
      <c r="HO4" t="str">
        <f t="shared" ca="1" si="40"/>
        <v>LOST</v>
      </c>
      <c r="HP4">
        <f t="shared" ca="1" si="230"/>
        <v>3</v>
      </c>
      <c r="HQ4">
        <f t="shared" ca="1" si="231"/>
        <v>1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0</v>
      </c>
      <c r="HW4">
        <f t="shared" ca="1" si="237"/>
        <v>0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5</v>
      </c>
      <c r="G5">
        <f t="shared" ca="1" si="53"/>
        <v>0</v>
      </c>
      <c r="H5">
        <f t="shared" ca="1" si="54"/>
        <v>0</v>
      </c>
      <c r="I5">
        <f t="shared" ca="1" si="1"/>
        <v>19.706</v>
      </c>
      <c r="J5">
        <f t="shared" ca="1" si="55"/>
        <v>19.706</v>
      </c>
      <c r="K5">
        <f t="shared" ca="1" si="2"/>
        <v>19.705999999500001</v>
      </c>
      <c r="L5">
        <f t="shared" ca="1" si="3"/>
        <v>12</v>
      </c>
      <c r="M5">
        <f t="shared" ca="1" si="56"/>
        <v>21.66</v>
      </c>
      <c r="N5">
        <f t="shared" ca="1" si="4"/>
        <v>103</v>
      </c>
      <c r="O5">
        <f t="shared" ca="1" si="57"/>
        <v>21.659999999500002</v>
      </c>
      <c r="P5">
        <f t="shared" ca="1" si="5"/>
        <v>26</v>
      </c>
      <c r="Q5">
        <f t="shared" ca="1" si="58"/>
        <v>16</v>
      </c>
      <c r="R5">
        <f t="shared" ca="1" si="59"/>
        <v>2</v>
      </c>
      <c r="S5">
        <f t="shared" ca="1" si="60"/>
        <v>2</v>
      </c>
      <c r="T5">
        <f t="shared" ca="1" si="61"/>
        <v>26</v>
      </c>
      <c r="U5" t="str">
        <f t="shared" ca="1" si="6"/>
        <v>973997997983Craig Johns</v>
      </c>
      <c r="V5">
        <f t="shared" ca="1" si="62"/>
        <v>97</v>
      </c>
      <c r="W5">
        <f t="shared" si="63"/>
        <v>4</v>
      </c>
      <c r="X5">
        <f t="shared" ca="1" si="64"/>
        <v>226</v>
      </c>
      <c r="Y5">
        <f t="shared" ca="1" si="65"/>
        <v>1</v>
      </c>
      <c r="Z5" t="str">
        <f t="shared" ca="1" si="66"/>
        <v>998Craig Johnszz</v>
      </c>
      <c r="AA5">
        <f t="shared" ca="1" si="67"/>
        <v>98</v>
      </c>
      <c r="AB5">
        <f t="shared" si="68"/>
        <v>4</v>
      </c>
      <c r="AC5">
        <f t="shared" ca="1" si="69"/>
        <v>178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>
        <f t="shared" ca="1" si="27"/>
        <v>20.56</v>
      </c>
      <c r="EU5" t="str">
        <f t="shared" ca="1" si="28"/>
        <v>LOST</v>
      </c>
      <c r="EV5">
        <f t="shared" ca="1" si="170"/>
        <v>3</v>
      </c>
      <c r="EW5">
        <f t="shared" ca="1" si="171"/>
        <v>0</v>
      </c>
      <c r="EX5">
        <f t="shared" ca="1" si="172"/>
        <v>1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>
        <f t="shared" ca="1" si="31"/>
        <v>20.399999999999999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6</v>
      </c>
      <c r="GA5">
        <f t="shared" ca="1" si="197"/>
        <v>0</v>
      </c>
      <c r="GB5">
        <f t="shared" ca="1" si="198"/>
        <v>40</v>
      </c>
      <c r="GC5">
        <f t="shared" ca="1" si="199"/>
        <v>0</v>
      </c>
      <c r="GD5">
        <f t="shared" ca="1" si="33"/>
        <v>18.07</v>
      </c>
      <c r="GE5" t="str">
        <f t="shared" ca="1" si="34"/>
        <v>LOST</v>
      </c>
      <c r="GF5">
        <f t="shared" ca="1" si="200"/>
        <v>2</v>
      </c>
      <c r="GG5">
        <f t="shared" ca="1" si="201"/>
        <v>1</v>
      </c>
      <c r="GH5">
        <f t="shared" ca="1" si="202"/>
        <v>0</v>
      </c>
      <c r="GI5">
        <f t="shared" ca="1" si="203"/>
        <v>0</v>
      </c>
      <c r="GJ5">
        <f t="shared" ca="1" si="204"/>
        <v>0</v>
      </c>
      <c r="GK5">
        <f t="shared" ca="1" si="205"/>
        <v>0</v>
      </c>
      <c r="GL5">
        <f t="shared" ca="1" si="206"/>
        <v>0</v>
      </c>
      <c r="GM5">
        <f t="shared" ca="1" si="207"/>
        <v>0</v>
      </c>
      <c r="GN5">
        <f t="shared" ca="1" si="208"/>
        <v>0</v>
      </c>
      <c r="GO5">
        <f t="shared" ca="1" si="209"/>
        <v>0</v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17</v>
      </c>
      <c r="G6">
        <f t="shared" ca="1" si="53"/>
        <v>13</v>
      </c>
      <c r="H6">
        <f t="shared" ca="1" si="54"/>
        <v>76.470588235294116</v>
      </c>
      <c r="I6">
        <f t="shared" ca="1" si="1"/>
        <v>25.14</v>
      </c>
      <c r="J6">
        <f t="shared" ca="1" si="55"/>
        <v>38.14</v>
      </c>
      <c r="K6">
        <f t="shared" ca="1" si="2"/>
        <v>38.139999999400004</v>
      </c>
      <c r="L6">
        <f t="shared" ca="1" si="3"/>
        <v>26</v>
      </c>
      <c r="M6">
        <f t="shared" ca="1" si="56"/>
        <v>28.78</v>
      </c>
      <c r="N6">
        <f t="shared" ca="1" si="4"/>
        <v>28</v>
      </c>
      <c r="O6">
        <f t="shared" ca="1" si="57"/>
        <v>28.779999999400001</v>
      </c>
      <c r="P6">
        <f t="shared" ca="1" si="5"/>
        <v>126</v>
      </c>
      <c r="Q6">
        <f t="shared" ca="1" si="58"/>
        <v>87</v>
      </c>
      <c r="R6">
        <f t="shared" ca="1" si="59"/>
        <v>32</v>
      </c>
      <c r="S6">
        <f t="shared" ca="1" si="60"/>
        <v>12</v>
      </c>
      <c r="T6">
        <f t="shared" ca="1" si="61"/>
        <v>187</v>
      </c>
      <c r="U6" t="str">
        <f t="shared" ca="1" si="6"/>
        <v xml:space="preserve">812987967912Nick Ellis </v>
      </c>
      <c r="V6">
        <f t="shared" ca="1" si="62"/>
        <v>9</v>
      </c>
      <c r="W6">
        <f t="shared" si="63"/>
        <v>5</v>
      </c>
      <c r="X6">
        <f t="shared" ca="1" si="64"/>
        <v>235</v>
      </c>
      <c r="Y6">
        <f t="shared" ca="1" si="65"/>
        <v>15</v>
      </c>
      <c r="Z6" t="str">
        <f t="shared" ca="1" si="66"/>
        <v>984Nick Ellis zz</v>
      </c>
      <c r="AA6">
        <f t="shared" ca="1" si="67"/>
        <v>21</v>
      </c>
      <c r="AB6">
        <f t="shared" si="68"/>
        <v>5</v>
      </c>
      <c r="AC6">
        <f t="shared" ca="1" si="69"/>
        <v>235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>
        <f t="shared" ca="1" si="17"/>
        <v>24.78</v>
      </c>
      <c r="CM6" t="str">
        <f t="shared" ca="1" si="18"/>
        <v>LOST</v>
      </c>
      <c r="CN6">
        <f t="shared" ca="1" si="120"/>
        <v>4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61</v>
      </c>
      <c r="CU6">
        <f t="shared" ca="1" si="127"/>
        <v>16</v>
      </c>
      <c r="CV6">
        <f t="shared" ca="1" si="128"/>
        <v>0</v>
      </c>
      <c r="CW6">
        <f t="shared" ca="1" si="129"/>
        <v>0</v>
      </c>
      <c r="CX6">
        <f t="shared" ca="1" si="19"/>
        <v>26.62</v>
      </c>
      <c r="CY6" t="str">
        <f t="shared" ca="1" si="20"/>
        <v>WON</v>
      </c>
      <c r="CZ6">
        <f t="shared" ca="1" si="130"/>
        <v>1</v>
      </c>
      <c r="DA6">
        <f t="shared" ca="1" si="131"/>
        <v>3</v>
      </c>
      <c r="DB6">
        <f t="shared" ca="1" si="132"/>
        <v>2</v>
      </c>
      <c r="DC6">
        <f t="shared" ca="1" si="133"/>
        <v>1</v>
      </c>
      <c r="DD6">
        <f t="shared" ca="1" si="134"/>
        <v>0</v>
      </c>
      <c r="DE6">
        <f t="shared" ca="1" si="135"/>
        <v>32</v>
      </c>
      <c r="DF6">
        <f t="shared" ca="1" si="136"/>
        <v>40</v>
      </c>
      <c r="DG6">
        <f t="shared" ca="1" si="137"/>
        <v>0</v>
      </c>
      <c r="DH6">
        <f t="shared" ca="1" si="138"/>
        <v>0</v>
      </c>
      <c r="DI6">
        <f t="shared" ca="1" si="139"/>
        <v>20</v>
      </c>
      <c r="DJ6">
        <f t="shared" ca="1" si="21"/>
        <v>25.76</v>
      </c>
      <c r="DK6" t="str">
        <f t="shared" ca="1" si="22"/>
        <v>LOST</v>
      </c>
      <c r="DL6">
        <f t="shared" ca="1" si="140"/>
        <v>6</v>
      </c>
      <c r="DM6">
        <f t="shared" ca="1" si="141"/>
        <v>0</v>
      </c>
      <c r="DN6">
        <f t="shared" ca="1" si="142"/>
        <v>0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27.83</v>
      </c>
      <c r="DW6" t="str">
        <f t="shared" ca="1" si="24"/>
        <v>WON</v>
      </c>
      <c r="DX6">
        <f t="shared" ca="1" si="150"/>
        <v>6</v>
      </c>
      <c r="DY6">
        <f t="shared" ca="1" si="151"/>
        <v>2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56</v>
      </c>
      <c r="ED6">
        <f t="shared" ca="1" si="156"/>
        <v>40</v>
      </c>
      <c r="EE6">
        <f t="shared" ca="1" si="157"/>
        <v>40</v>
      </c>
      <c r="EF6">
        <f t="shared" ca="1" si="158"/>
        <v>0</v>
      </c>
      <c r="EG6">
        <f t="shared" ca="1" si="159"/>
        <v>0</v>
      </c>
      <c r="EH6">
        <f t="shared" ca="1" si="25"/>
        <v>26.95</v>
      </c>
      <c r="EI6" t="str">
        <f t="shared" ca="1" si="26"/>
        <v>WON</v>
      </c>
      <c r="EJ6">
        <f t="shared" ca="1" si="160"/>
        <v>2</v>
      </c>
      <c r="EK6">
        <f t="shared" ca="1" si="161"/>
        <v>3</v>
      </c>
      <c r="EL6">
        <f t="shared" ca="1" si="162"/>
        <v>1</v>
      </c>
      <c r="EM6">
        <f t="shared" ca="1" si="163"/>
        <v>1</v>
      </c>
      <c r="EN6">
        <f t="shared" ca="1" si="164"/>
        <v>0</v>
      </c>
      <c r="EO6">
        <f t="shared" ca="1" si="165"/>
        <v>0</v>
      </c>
      <c r="EP6">
        <f t="shared" ca="1" si="166"/>
        <v>36</v>
      </c>
      <c r="EQ6">
        <f t="shared" ca="1" si="167"/>
        <v>60</v>
      </c>
      <c r="ER6">
        <f t="shared" ca="1" si="168"/>
        <v>82</v>
      </c>
      <c r="ES6">
        <f t="shared" ca="1" si="169"/>
        <v>0</v>
      </c>
      <c r="ET6">
        <f t="shared" ca="1" si="27"/>
        <v>28.78</v>
      </c>
      <c r="EU6" t="str">
        <f t="shared" ca="1" si="28"/>
        <v>WON</v>
      </c>
      <c r="EV6">
        <f t="shared" ca="1" si="170"/>
        <v>8</v>
      </c>
      <c r="EW6">
        <f t="shared" ca="1" si="171"/>
        <v>3</v>
      </c>
      <c r="EX6">
        <f t="shared" ca="1" si="172"/>
        <v>1</v>
      </c>
      <c r="EY6">
        <f t="shared" ca="1" si="173"/>
        <v>1</v>
      </c>
      <c r="EZ6">
        <f t="shared" ca="1" si="174"/>
        <v>0</v>
      </c>
      <c r="FA6">
        <f t="shared" ca="1" si="175"/>
        <v>18</v>
      </c>
      <c r="FB6">
        <f t="shared" ca="1" si="176"/>
        <v>32</v>
      </c>
      <c r="FC6">
        <f t="shared" ca="1" si="177"/>
        <v>0</v>
      </c>
      <c r="FD6">
        <f t="shared" ca="1" si="178"/>
        <v>40</v>
      </c>
      <c r="FE6">
        <f t="shared" ca="1" si="179"/>
        <v>0</v>
      </c>
      <c r="FF6">
        <f t="shared" ca="1" si="29"/>
        <v>24.64</v>
      </c>
      <c r="FG6" t="str">
        <f t="shared" ca="1" si="30"/>
        <v>WON</v>
      </c>
      <c r="FH6">
        <f t="shared" ca="1" si="180"/>
        <v>9</v>
      </c>
      <c r="FI6">
        <f t="shared" ca="1" si="181"/>
        <v>1</v>
      </c>
      <c r="FJ6">
        <f t="shared" ca="1" si="182"/>
        <v>1</v>
      </c>
      <c r="FK6">
        <f t="shared" ca="1" si="183"/>
        <v>2</v>
      </c>
      <c r="FL6">
        <f t="shared" ca="1" si="184"/>
        <v>40</v>
      </c>
      <c r="FM6">
        <f t="shared" ca="1" si="185"/>
        <v>4</v>
      </c>
      <c r="FN6">
        <f t="shared" ca="1" si="186"/>
        <v>40</v>
      </c>
      <c r="FO6">
        <f t="shared" ca="1" si="187"/>
        <v>64</v>
      </c>
      <c r="FP6">
        <f t="shared" ca="1" si="188"/>
        <v>0</v>
      </c>
      <c r="FQ6">
        <f t="shared" ca="1" si="189"/>
        <v>0</v>
      </c>
      <c r="FR6">
        <f t="shared" ca="1" si="31"/>
        <v>21.41</v>
      </c>
      <c r="FS6" t="str">
        <f t="shared" ca="1" si="32"/>
        <v>LOST</v>
      </c>
      <c r="FT6">
        <f t="shared" ca="1" si="190"/>
        <v>5</v>
      </c>
      <c r="FU6">
        <f t="shared" ca="1" si="191"/>
        <v>2</v>
      </c>
      <c r="FV6">
        <f t="shared" ca="1" si="192"/>
        <v>1</v>
      </c>
      <c r="FW6">
        <f t="shared" ca="1" si="193"/>
        <v>0</v>
      </c>
      <c r="FX6">
        <f t="shared" ca="1" si="194"/>
        <v>0</v>
      </c>
      <c r="FY6">
        <f t="shared" ca="1" si="195"/>
        <v>0</v>
      </c>
      <c r="FZ6">
        <f t="shared" ca="1" si="196"/>
        <v>0</v>
      </c>
      <c r="GA6">
        <f t="shared" ca="1" si="197"/>
        <v>36</v>
      </c>
      <c r="GB6">
        <f t="shared" ca="1" si="198"/>
        <v>0</v>
      </c>
      <c r="GC6">
        <f t="shared" ca="1" si="199"/>
        <v>0</v>
      </c>
      <c r="GD6">
        <f t="shared" ca="1" si="33"/>
        <v>25.84</v>
      </c>
      <c r="GE6" t="str">
        <f t="shared" ca="1" si="34"/>
        <v>WON</v>
      </c>
      <c r="GF6">
        <f t="shared" ca="1" si="200"/>
        <v>6</v>
      </c>
      <c r="GG6">
        <f t="shared" ca="1" si="201"/>
        <v>3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44</v>
      </c>
      <c r="GN6">
        <f t="shared" ca="1" si="208"/>
        <v>40</v>
      </c>
      <c r="GO6">
        <f t="shared" ca="1" si="209"/>
        <v>20</v>
      </c>
      <c r="GP6">
        <f t="shared" ca="1" si="35"/>
        <v>24.05</v>
      </c>
      <c r="GQ6" t="str">
        <f t="shared" ca="1" si="36"/>
        <v>WON</v>
      </c>
      <c r="GR6">
        <f t="shared" ca="1" si="210"/>
        <v>4</v>
      </c>
      <c r="GS6">
        <f t="shared" ca="1" si="211"/>
        <v>1</v>
      </c>
      <c r="GT6">
        <f t="shared" ca="1" si="212"/>
        <v>0</v>
      </c>
      <c r="GU6">
        <f t="shared" ca="1" si="213"/>
        <v>1</v>
      </c>
      <c r="GV6">
        <f t="shared" ca="1" si="214"/>
        <v>0</v>
      </c>
      <c r="GW6">
        <f t="shared" ca="1" si="215"/>
        <v>10</v>
      </c>
      <c r="GX6">
        <f t="shared" ca="1" si="216"/>
        <v>0</v>
      </c>
      <c r="GY6">
        <f t="shared" ca="1" si="217"/>
        <v>32</v>
      </c>
      <c r="GZ6">
        <f t="shared" ca="1" si="218"/>
        <v>49</v>
      </c>
      <c r="HA6">
        <f t="shared" ca="1" si="219"/>
        <v>0</v>
      </c>
      <c r="HB6">
        <f t="shared" ca="1" si="37"/>
        <v>23.36</v>
      </c>
      <c r="HC6" t="str">
        <f t="shared" ca="1" si="38"/>
        <v>WON</v>
      </c>
      <c r="HD6">
        <f t="shared" ca="1" si="220"/>
        <v>4</v>
      </c>
      <c r="HE6">
        <f t="shared" ca="1" si="221"/>
        <v>2</v>
      </c>
      <c r="HF6">
        <f t="shared" ca="1" si="222"/>
        <v>1</v>
      </c>
      <c r="HG6">
        <f t="shared" ca="1" si="223"/>
        <v>1</v>
      </c>
      <c r="HH6">
        <f t="shared" ca="1" si="224"/>
        <v>0</v>
      </c>
      <c r="HI6">
        <f t="shared" ca="1" si="225"/>
        <v>0</v>
      </c>
      <c r="HJ6">
        <f t="shared" ca="1" si="226"/>
        <v>12</v>
      </c>
      <c r="HK6">
        <f t="shared" ca="1" si="227"/>
        <v>112</v>
      </c>
      <c r="HL6">
        <f t="shared" ca="1" si="228"/>
        <v>0</v>
      </c>
      <c r="HM6">
        <f t="shared" ca="1" si="229"/>
        <v>20</v>
      </c>
      <c r="HN6">
        <f t="shared" ca="1" si="39"/>
        <v>25.05</v>
      </c>
      <c r="HO6" t="str">
        <f t="shared" ca="1" si="40"/>
        <v>WON</v>
      </c>
      <c r="HP6">
        <f t="shared" ca="1" si="230"/>
        <v>4</v>
      </c>
      <c r="HQ6">
        <f t="shared" ca="1" si="231"/>
        <v>2</v>
      </c>
      <c r="HR6">
        <f t="shared" ca="1" si="232"/>
        <v>1</v>
      </c>
      <c r="HS6">
        <f t="shared" ca="1" si="233"/>
        <v>1</v>
      </c>
      <c r="HT6">
        <f t="shared" ca="1" si="234"/>
        <v>0</v>
      </c>
      <c r="HU6">
        <f t="shared" ca="1" si="235"/>
        <v>10</v>
      </c>
      <c r="HV6">
        <f t="shared" ca="1" si="236"/>
        <v>6</v>
      </c>
      <c r="HW6">
        <f t="shared" ca="1" si="237"/>
        <v>78</v>
      </c>
      <c r="HX6">
        <f t="shared" ca="1" si="238"/>
        <v>0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17</v>
      </c>
      <c r="G7">
        <f t="shared" ca="1" si="53"/>
        <v>16</v>
      </c>
      <c r="H7">
        <f t="shared" ca="1" si="54"/>
        <v>94.117647058823522</v>
      </c>
      <c r="I7">
        <f t="shared" ca="1" si="1"/>
        <v>24.74235294117647</v>
      </c>
      <c r="J7">
        <f t="shared" ca="1" si="55"/>
        <v>40.74235294117647</v>
      </c>
      <c r="K7">
        <f t="shared" ca="1" si="2"/>
        <v>40.742352940476472</v>
      </c>
      <c r="L7">
        <f t="shared" ca="1" si="3"/>
        <v>176</v>
      </c>
      <c r="M7">
        <f t="shared" ca="1" si="56"/>
        <v>27.77</v>
      </c>
      <c r="N7">
        <f t="shared" ca="1" si="4"/>
        <v>35</v>
      </c>
      <c r="O7">
        <f t="shared" ca="1" si="57"/>
        <v>27.769999999300001</v>
      </c>
      <c r="P7">
        <f t="shared" ca="1" si="5"/>
        <v>176</v>
      </c>
      <c r="Q7">
        <f t="shared" ca="1" si="58"/>
        <v>84</v>
      </c>
      <c r="R7">
        <f t="shared" ca="1" si="59"/>
        <v>31</v>
      </c>
      <c r="S7">
        <f t="shared" ca="1" si="60"/>
        <v>10</v>
      </c>
      <c r="T7">
        <f t="shared" ca="1" si="61"/>
        <v>176</v>
      </c>
      <c r="U7" t="str">
        <f t="shared" ca="1" si="6"/>
        <v>823989968915John Power</v>
      </c>
      <c r="V7">
        <f t="shared" ca="1" si="62"/>
        <v>14</v>
      </c>
      <c r="W7">
        <f t="shared" si="63"/>
        <v>6</v>
      </c>
      <c r="X7">
        <f t="shared" ca="1" si="64"/>
        <v>12</v>
      </c>
      <c r="Y7">
        <f t="shared" ca="1" si="65"/>
        <v>22</v>
      </c>
      <c r="Z7" t="str">
        <f t="shared" ca="1" si="66"/>
        <v>977John Powerzz</v>
      </c>
      <c r="AA7">
        <f t="shared" ca="1" si="67"/>
        <v>3</v>
      </c>
      <c r="AB7">
        <f t="shared" si="68"/>
        <v>6</v>
      </c>
      <c r="AC7">
        <f t="shared" ca="1" si="69"/>
        <v>26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>
        <f t="shared" ca="1" si="17"/>
        <v>25.97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25</v>
      </c>
      <c r="CT7">
        <f t="shared" ca="1" si="126"/>
        <v>20</v>
      </c>
      <c r="CU7">
        <f t="shared" ca="1" si="127"/>
        <v>0</v>
      </c>
      <c r="CV7">
        <f t="shared" ca="1" si="128"/>
        <v>8</v>
      </c>
      <c r="CW7">
        <f t="shared" ca="1" si="129"/>
        <v>0</v>
      </c>
      <c r="CX7">
        <f t="shared" ca="1" si="19"/>
        <v>23.46</v>
      </c>
      <c r="CY7" t="str">
        <f t="shared" ca="1" si="20"/>
        <v>WON</v>
      </c>
      <c r="CZ7">
        <f t="shared" ca="1" si="130"/>
        <v>6</v>
      </c>
      <c r="DA7">
        <f t="shared" ca="1" si="131"/>
        <v>3</v>
      </c>
      <c r="DB7">
        <f t="shared" ca="1" si="132"/>
        <v>1</v>
      </c>
      <c r="DC7">
        <f t="shared" ca="1" si="133"/>
        <v>2</v>
      </c>
      <c r="DD7">
        <f t="shared" ca="1" si="134"/>
        <v>32</v>
      </c>
      <c r="DE7">
        <f t="shared" ca="1" si="135"/>
        <v>52</v>
      </c>
      <c r="DF7">
        <f t="shared" ca="1" si="136"/>
        <v>0</v>
      </c>
      <c r="DG7">
        <f t="shared" ca="1" si="137"/>
        <v>40</v>
      </c>
      <c r="DH7">
        <f t="shared" ca="1" si="138"/>
        <v>4</v>
      </c>
      <c r="DI7">
        <f t="shared" ca="1" si="139"/>
        <v>0</v>
      </c>
      <c r="DJ7">
        <f t="shared" ca="1" si="21"/>
        <v>24.96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1</v>
      </c>
      <c r="DP7">
        <f t="shared" ca="1" si="144"/>
        <v>0</v>
      </c>
      <c r="DQ7">
        <f t="shared" ca="1" si="145"/>
        <v>55</v>
      </c>
      <c r="DR7">
        <f t="shared" ca="1" si="146"/>
        <v>0</v>
      </c>
      <c r="DS7">
        <f t="shared" ca="1" si="147"/>
        <v>34</v>
      </c>
      <c r="DT7">
        <f t="shared" ca="1" si="148"/>
        <v>20</v>
      </c>
      <c r="DU7">
        <f t="shared" ca="1" si="149"/>
        <v>0</v>
      </c>
      <c r="DV7">
        <f t="shared" ca="1" si="23"/>
        <v>25.32</v>
      </c>
      <c r="DW7" t="str">
        <f t="shared" ca="1" si="24"/>
        <v>WON</v>
      </c>
      <c r="DX7">
        <f t="shared" ca="1" si="150"/>
        <v>8</v>
      </c>
      <c r="DY7">
        <f t="shared" ca="1" si="151"/>
        <v>2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0</v>
      </c>
      <c r="ED7">
        <f t="shared" ca="1" si="156"/>
        <v>107</v>
      </c>
      <c r="EE7">
        <f t="shared" ca="1" si="157"/>
        <v>50</v>
      </c>
      <c r="EF7">
        <f t="shared" ca="1" si="158"/>
        <v>0</v>
      </c>
      <c r="EG7">
        <f t="shared" ca="1" si="159"/>
        <v>60</v>
      </c>
      <c r="EH7">
        <f t="shared" ca="1" si="25"/>
        <v>23.48</v>
      </c>
      <c r="EI7" t="str">
        <f t="shared" ca="1" si="26"/>
        <v>WON</v>
      </c>
      <c r="EJ7">
        <f t="shared" ca="1" si="160"/>
        <v>3</v>
      </c>
      <c r="EK7">
        <f t="shared" ca="1" si="161"/>
        <v>2</v>
      </c>
      <c r="EL7">
        <f t="shared" ca="1" si="162"/>
        <v>0</v>
      </c>
      <c r="EM7">
        <f t="shared" ca="1" si="163"/>
        <v>2</v>
      </c>
      <c r="EN7">
        <f t="shared" ca="1" si="164"/>
        <v>94</v>
      </c>
      <c r="EO7">
        <f t="shared" ca="1" si="165"/>
        <v>32</v>
      </c>
      <c r="EP7">
        <f t="shared" ca="1" si="166"/>
        <v>40</v>
      </c>
      <c r="EQ7">
        <f t="shared" ca="1" si="167"/>
        <v>40</v>
      </c>
      <c r="ER7">
        <f t="shared" ca="1" si="168"/>
        <v>0</v>
      </c>
      <c r="ES7">
        <f t="shared" ca="1" si="169"/>
        <v>0</v>
      </c>
      <c r="ET7">
        <f t="shared" ca="1" si="27"/>
        <v>24.64</v>
      </c>
      <c r="EU7" t="str">
        <f t="shared" ca="1" si="28"/>
        <v>WON</v>
      </c>
      <c r="EV7">
        <f t="shared" ca="1" si="170"/>
        <v>6</v>
      </c>
      <c r="EW7">
        <f t="shared" ca="1" si="171"/>
        <v>2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17</v>
      </c>
      <c r="FB7">
        <f t="shared" ca="1" si="176"/>
        <v>24</v>
      </c>
      <c r="FC7">
        <f t="shared" ca="1" si="177"/>
        <v>43</v>
      </c>
      <c r="FD7">
        <f t="shared" ca="1" si="178"/>
        <v>0</v>
      </c>
      <c r="FE7">
        <f t="shared" ca="1" si="179"/>
        <v>0</v>
      </c>
      <c r="FF7">
        <f t="shared" ca="1" si="29"/>
        <v>22.88</v>
      </c>
      <c r="FG7" t="str">
        <f t="shared" ca="1" si="30"/>
        <v>WON</v>
      </c>
      <c r="FH7">
        <f t="shared" ca="1" si="180"/>
        <v>4</v>
      </c>
      <c r="FI7">
        <f t="shared" ca="1" si="181"/>
        <v>3</v>
      </c>
      <c r="FJ7">
        <f t="shared" ca="1" si="182"/>
        <v>0</v>
      </c>
      <c r="FK7">
        <f t="shared" ca="1" si="183"/>
        <v>2</v>
      </c>
      <c r="FL7">
        <f t="shared" ca="1" si="184"/>
        <v>12</v>
      </c>
      <c r="FM7">
        <f t="shared" ca="1" si="185"/>
        <v>0</v>
      </c>
      <c r="FN7">
        <f t="shared" ca="1" si="186"/>
        <v>82</v>
      </c>
      <c r="FO7">
        <f t="shared" ca="1" si="187"/>
        <v>40</v>
      </c>
      <c r="FP7">
        <f t="shared" ca="1" si="188"/>
        <v>2</v>
      </c>
      <c r="FQ7">
        <f t="shared" ca="1" si="189"/>
        <v>0</v>
      </c>
      <c r="FR7">
        <f t="shared" ca="1" si="31"/>
        <v>21.85</v>
      </c>
      <c r="FS7" t="str">
        <f t="shared" ca="1" si="32"/>
        <v>WON</v>
      </c>
      <c r="FT7">
        <f t="shared" ca="1" si="190"/>
        <v>6</v>
      </c>
      <c r="FU7">
        <f t="shared" ca="1" si="191"/>
        <v>0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43</v>
      </c>
      <c r="FZ7">
        <f t="shared" ca="1" si="196"/>
        <v>16</v>
      </c>
      <c r="GA7">
        <f t="shared" ca="1" si="197"/>
        <v>0</v>
      </c>
      <c r="GB7">
        <f t="shared" ca="1" si="198"/>
        <v>46</v>
      </c>
      <c r="GC7">
        <f t="shared" ca="1" si="199"/>
        <v>0</v>
      </c>
      <c r="GD7">
        <f t="shared" ca="1" si="33"/>
        <v>27.15</v>
      </c>
      <c r="GE7" t="str">
        <f t="shared" ca="1" si="34"/>
        <v>WON</v>
      </c>
      <c r="GF7">
        <f t="shared" ca="1" si="200"/>
        <v>7</v>
      </c>
      <c r="GG7">
        <f t="shared" ca="1" si="201"/>
        <v>3</v>
      </c>
      <c r="GH7">
        <f t="shared" ca="1" si="202"/>
        <v>0</v>
      </c>
      <c r="GI7">
        <f t="shared" ca="1" si="203"/>
        <v>2</v>
      </c>
      <c r="GJ7">
        <f t="shared" ca="1" si="204"/>
        <v>49</v>
      </c>
      <c r="GK7">
        <f t="shared" ca="1" si="205"/>
        <v>0</v>
      </c>
      <c r="GL7">
        <f t="shared" ca="1" si="206"/>
        <v>44</v>
      </c>
      <c r="GM7">
        <f t="shared" ca="1" si="207"/>
        <v>0</v>
      </c>
      <c r="GN7">
        <f t="shared" ca="1" si="208"/>
        <v>41</v>
      </c>
      <c r="GO7">
        <f t="shared" ca="1" si="209"/>
        <v>89</v>
      </c>
      <c r="GP7">
        <f t="shared" ca="1" si="35"/>
        <v>25.25</v>
      </c>
      <c r="GQ7" t="str">
        <f t="shared" ca="1" si="36"/>
        <v>WON</v>
      </c>
      <c r="GR7">
        <f t="shared" ca="1" si="210"/>
        <v>5</v>
      </c>
      <c r="GS7">
        <f t="shared" ca="1" si="211"/>
        <v>1</v>
      </c>
      <c r="GT7">
        <f t="shared" ca="1" si="212"/>
        <v>1</v>
      </c>
      <c r="GU7">
        <f t="shared" ca="1" si="213"/>
        <v>1</v>
      </c>
      <c r="GV7">
        <f t="shared" ca="1" si="214"/>
        <v>0</v>
      </c>
      <c r="GW7">
        <f t="shared" ca="1" si="215"/>
        <v>92</v>
      </c>
      <c r="GX7">
        <f t="shared" ca="1" si="216"/>
        <v>36</v>
      </c>
      <c r="GY7">
        <f t="shared" ca="1" si="217"/>
        <v>0</v>
      </c>
      <c r="GZ7">
        <f t="shared" ca="1" si="218"/>
        <v>60</v>
      </c>
      <c r="HA7">
        <f t="shared" ca="1" si="219"/>
        <v>0</v>
      </c>
      <c r="HB7">
        <f t="shared" ca="1" si="37"/>
        <v>24.64</v>
      </c>
      <c r="HC7" t="str">
        <f t="shared" ca="1" si="38"/>
        <v>WON</v>
      </c>
      <c r="HD7">
        <f t="shared" ca="1" si="220"/>
        <v>3</v>
      </c>
      <c r="HE7">
        <f t="shared" ca="1" si="221"/>
        <v>3</v>
      </c>
      <c r="HF7">
        <f t="shared" ca="1" si="222"/>
        <v>1</v>
      </c>
      <c r="HG7">
        <f t="shared" ca="1" si="223"/>
        <v>1</v>
      </c>
      <c r="HH7">
        <f t="shared" ca="1" si="224"/>
        <v>0</v>
      </c>
      <c r="HI7">
        <f t="shared" ca="1" si="225"/>
        <v>98</v>
      </c>
      <c r="HJ7">
        <f t="shared" ca="1" si="226"/>
        <v>68</v>
      </c>
      <c r="HK7">
        <f t="shared" ca="1" si="227"/>
        <v>40</v>
      </c>
      <c r="HL7">
        <f t="shared" ca="1" si="228"/>
        <v>0</v>
      </c>
      <c r="HM7">
        <f t="shared" ca="1" si="229"/>
        <v>0</v>
      </c>
      <c r="HN7">
        <f t="shared" ca="1" si="39"/>
        <v>24.78</v>
      </c>
      <c r="HO7" t="str">
        <f t="shared" ca="1" si="40"/>
        <v>LOST</v>
      </c>
      <c r="HP7">
        <f t="shared" ca="1" si="230"/>
        <v>7</v>
      </c>
      <c r="HQ7">
        <f t="shared" ca="1" si="231"/>
        <v>3</v>
      </c>
      <c r="HR7">
        <f t="shared" ca="1" si="232"/>
        <v>0</v>
      </c>
      <c r="HS7">
        <f t="shared" ca="1" si="233"/>
        <v>0</v>
      </c>
      <c r="HT7">
        <f t="shared" ca="1" si="234"/>
        <v>0</v>
      </c>
      <c r="HU7">
        <f t="shared" ca="1" si="235"/>
        <v>0</v>
      </c>
      <c r="HV7">
        <f t="shared" ca="1" si="236"/>
        <v>32</v>
      </c>
      <c r="HW7">
        <f t="shared" ca="1" si="237"/>
        <v>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16</v>
      </c>
      <c r="G8">
        <f t="shared" ca="1" si="53"/>
        <v>11</v>
      </c>
      <c r="H8">
        <f t="shared" ca="1" si="54"/>
        <v>68.75</v>
      </c>
      <c r="I8">
        <f t="shared" ca="1" si="1"/>
        <v>23.749375000000004</v>
      </c>
      <c r="J8">
        <f t="shared" ca="1" si="55"/>
        <v>34.749375000000001</v>
      </c>
      <c r="K8">
        <f t="shared" ca="1" si="2"/>
        <v>34.749374999200001</v>
      </c>
      <c r="L8">
        <f t="shared" ca="1" si="3"/>
        <v>178</v>
      </c>
      <c r="M8">
        <f t="shared" ca="1" si="56"/>
        <v>27.49</v>
      </c>
      <c r="N8">
        <f t="shared" ca="1" si="4"/>
        <v>36</v>
      </c>
      <c r="O8">
        <f t="shared" ca="1" si="57"/>
        <v>27.489999999199998</v>
      </c>
      <c r="P8">
        <f t="shared" ca="1" si="5"/>
        <v>226</v>
      </c>
      <c r="Q8">
        <f t="shared" ca="1" si="58"/>
        <v>82</v>
      </c>
      <c r="R8">
        <f t="shared" ca="1" si="59"/>
        <v>39</v>
      </c>
      <c r="S8">
        <f t="shared" ca="1" si="60"/>
        <v>5</v>
      </c>
      <c r="T8">
        <f t="shared" ca="1" si="61"/>
        <v>175</v>
      </c>
      <c r="U8" t="str">
        <f t="shared" ca="1" si="6"/>
        <v>824994960917Matt Carter</v>
      </c>
      <c r="V8">
        <f t="shared" ca="1" si="62"/>
        <v>16</v>
      </c>
      <c r="W8">
        <f t="shared" si="63"/>
        <v>7</v>
      </c>
      <c r="X8">
        <f t="shared" ca="1" si="64"/>
        <v>176</v>
      </c>
      <c r="Y8">
        <f t="shared" ca="1" si="65"/>
        <v>18</v>
      </c>
      <c r="Z8" t="str">
        <f t="shared" ca="1" si="66"/>
        <v>981Matt Carterzz</v>
      </c>
      <c r="AA8">
        <f t="shared" ca="1" si="67"/>
        <v>13</v>
      </c>
      <c r="AB8">
        <f t="shared" si="68"/>
        <v>7</v>
      </c>
      <c r="AC8">
        <f t="shared" ca="1" si="69"/>
        <v>126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21.23</v>
      </c>
      <c r="CM8" t="str">
        <f t="shared" ca="1" si="18"/>
        <v>WON</v>
      </c>
      <c r="CN8">
        <f t="shared" ca="1" si="120"/>
        <v>5</v>
      </c>
      <c r="CO8">
        <f t="shared" ca="1" si="121"/>
        <v>4</v>
      </c>
      <c r="CP8">
        <f t="shared" ca="1" si="122"/>
        <v>1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0</v>
      </c>
      <c r="CU8">
        <f t="shared" ca="1" si="127"/>
        <v>4</v>
      </c>
      <c r="CV8">
        <f t="shared" ca="1" si="128"/>
        <v>0</v>
      </c>
      <c r="CW8">
        <f t="shared" ca="1" si="129"/>
        <v>32</v>
      </c>
      <c r="CX8">
        <f t="shared" ca="1" si="19"/>
        <v>25.87</v>
      </c>
      <c r="CY8" t="str">
        <f t="shared" ca="1" si="20"/>
        <v>LOST</v>
      </c>
      <c r="CZ8">
        <f t="shared" ca="1" si="130"/>
        <v>7</v>
      </c>
      <c r="DA8">
        <f t="shared" ca="1" si="131"/>
        <v>3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0</v>
      </c>
      <c r="DF8">
        <f t="shared" ca="1" si="136"/>
        <v>12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23.31</v>
      </c>
      <c r="DK8" t="str">
        <f t="shared" ca="1" si="22"/>
        <v>LOST</v>
      </c>
      <c r="DL8">
        <f t="shared" ca="1" si="140"/>
        <v>6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4</v>
      </c>
      <c r="DR8">
        <f t="shared" ca="1" si="146"/>
        <v>0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27.06</v>
      </c>
      <c r="DW8" t="str">
        <f t="shared" ca="1" si="24"/>
        <v>WON</v>
      </c>
      <c r="DX8">
        <f t="shared" ca="1" si="150"/>
        <v>7</v>
      </c>
      <c r="DY8">
        <f t="shared" ca="1" si="151"/>
        <v>4</v>
      </c>
      <c r="DZ8">
        <f t="shared" ca="1" si="152"/>
        <v>1</v>
      </c>
      <c r="EA8">
        <f t="shared" ca="1" si="153"/>
        <v>2</v>
      </c>
      <c r="EB8">
        <f t="shared" ca="1" si="154"/>
        <v>20</v>
      </c>
      <c r="EC8">
        <f t="shared" ca="1" si="155"/>
        <v>2</v>
      </c>
      <c r="ED8">
        <f t="shared" ca="1" si="156"/>
        <v>16</v>
      </c>
      <c r="EE8">
        <f t="shared" ca="1" si="157"/>
        <v>0</v>
      </c>
      <c r="EF8">
        <f t="shared" ca="1" si="158"/>
        <v>0</v>
      </c>
      <c r="EG8">
        <f t="shared" ca="1" si="159"/>
        <v>96</v>
      </c>
      <c r="EH8">
        <f t="shared" ca="1" si="25"/>
        <v>21.92</v>
      </c>
      <c r="EI8" t="str">
        <f t="shared" ca="1" si="26"/>
        <v>WON</v>
      </c>
      <c r="EJ8">
        <f t="shared" ca="1" si="160"/>
        <v>3</v>
      </c>
      <c r="EK8">
        <f t="shared" ca="1" si="161"/>
        <v>2</v>
      </c>
      <c r="EL8">
        <f t="shared" ca="1" si="162"/>
        <v>1</v>
      </c>
      <c r="EM8">
        <f t="shared" ca="1" si="163"/>
        <v>2</v>
      </c>
      <c r="EN8">
        <f t="shared" ca="1" si="164"/>
        <v>25</v>
      </c>
      <c r="EO8">
        <f t="shared" ca="1" si="165"/>
        <v>16</v>
      </c>
      <c r="EP8">
        <f t="shared" ca="1" si="166"/>
        <v>0</v>
      </c>
      <c r="EQ8">
        <f t="shared" ca="1" si="167"/>
        <v>40</v>
      </c>
      <c r="ER8">
        <f t="shared" ca="1" si="168"/>
        <v>0</v>
      </c>
      <c r="ES8">
        <f t="shared" ca="1" si="169"/>
        <v>32</v>
      </c>
      <c r="ET8">
        <f t="shared" ca="1" si="27"/>
        <v>27.49</v>
      </c>
      <c r="EU8" t="str">
        <f t="shared" ca="1" si="28"/>
        <v>WON</v>
      </c>
      <c r="EV8">
        <f t="shared" ca="1" si="170"/>
        <v>5</v>
      </c>
      <c r="EW8">
        <f t="shared" ca="1" si="171"/>
        <v>3</v>
      </c>
      <c r="EX8">
        <f t="shared" ca="1" si="172"/>
        <v>0</v>
      </c>
      <c r="EY8">
        <f t="shared" ca="1" si="173"/>
        <v>2</v>
      </c>
      <c r="EZ8">
        <f t="shared" ca="1" si="174"/>
        <v>92</v>
      </c>
      <c r="FA8">
        <f t="shared" ca="1" si="175"/>
        <v>117</v>
      </c>
      <c r="FB8">
        <f t="shared" ca="1" si="176"/>
        <v>0</v>
      </c>
      <c r="FC8">
        <f t="shared" ca="1" si="177"/>
        <v>136</v>
      </c>
      <c r="FD8">
        <f t="shared" ca="1" si="178"/>
        <v>76</v>
      </c>
      <c r="FE8">
        <f t="shared" ca="1" si="179"/>
        <v>0</v>
      </c>
      <c r="FF8">
        <f t="shared" ca="1" si="29"/>
        <v>21.78</v>
      </c>
      <c r="FG8" t="str">
        <f t="shared" ca="1" si="30"/>
        <v>LOST</v>
      </c>
      <c r="FH8">
        <f t="shared" ca="1" si="180"/>
        <v>3</v>
      </c>
      <c r="FI8">
        <f t="shared" ca="1" si="181"/>
        <v>1</v>
      </c>
      <c r="FJ8">
        <f t="shared" ca="1" si="182"/>
        <v>1</v>
      </c>
      <c r="FK8">
        <f t="shared" ca="1" si="183"/>
        <v>0</v>
      </c>
      <c r="FL8">
        <f t="shared" ca="1" si="184"/>
        <v>0</v>
      </c>
      <c r="FM8">
        <f t="shared" ca="1" si="185"/>
        <v>0</v>
      </c>
      <c r="FN8">
        <f t="shared" ca="1" si="186"/>
        <v>4</v>
      </c>
      <c r="FO8">
        <f t="shared" ca="1" si="187"/>
        <v>0</v>
      </c>
      <c r="FP8">
        <f t="shared" ca="1" si="188"/>
        <v>40</v>
      </c>
      <c r="FQ8">
        <f t="shared" ca="1" si="189"/>
        <v>0</v>
      </c>
      <c r="FR8">
        <f t="shared" ca="1" si="31"/>
        <v>22.1</v>
      </c>
      <c r="FS8" t="str">
        <f t="shared" ca="1" si="32"/>
        <v>WON</v>
      </c>
      <c r="FT8">
        <f t="shared" ca="1" si="190"/>
        <v>4</v>
      </c>
      <c r="FU8">
        <f t="shared" ca="1" si="191"/>
        <v>1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12</v>
      </c>
      <c r="FZ8">
        <f t="shared" ca="1" si="196"/>
        <v>32</v>
      </c>
      <c r="GA8">
        <f t="shared" ca="1" si="197"/>
        <v>25</v>
      </c>
      <c r="GB8">
        <f t="shared" ca="1" si="198"/>
        <v>0</v>
      </c>
      <c r="GC8">
        <f t="shared" ca="1" si="199"/>
        <v>0</v>
      </c>
      <c r="GD8">
        <f t="shared" ca="1" si="33"/>
        <v>27.23</v>
      </c>
      <c r="GE8" t="str">
        <f t="shared" ca="1" si="34"/>
        <v>WON</v>
      </c>
      <c r="GF8">
        <f t="shared" ca="1" si="200"/>
        <v>7</v>
      </c>
      <c r="GG8">
        <f t="shared" ca="1" si="201"/>
        <v>3</v>
      </c>
      <c r="GH8">
        <f t="shared" ca="1" si="202"/>
        <v>0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40</v>
      </c>
      <c r="GN8">
        <f t="shared" ca="1" si="208"/>
        <v>77</v>
      </c>
      <c r="GO8">
        <f t="shared" ca="1" si="209"/>
        <v>0</v>
      </c>
      <c r="GP8">
        <f t="shared" ca="1" si="35"/>
        <v>21.22</v>
      </c>
      <c r="GQ8" t="str">
        <f t="shared" ca="1" si="36"/>
        <v>WON</v>
      </c>
      <c r="GR8">
        <f t="shared" ca="1" si="210"/>
        <v>2</v>
      </c>
      <c r="GS8">
        <f t="shared" ca="1" si="211"/>
        <v>4</v>
      </c>
      <c r="GT8">
        <f t="shared" ca="1" si="212"/>
        <v>0</v>
      </c>
      <c r="GU8">
        <f t="shared" ca="1" si="213"/>
        <v>1</v>
      </c>
      <c r="GV8">
        <f t="shared" ca="1" si="214"/>
        <v>0</v>
      </c>
      <c r="GW8">
        <f t="shared" ca="1" si="215"/>
        <v>32</v>
      </c>
      <c r="GX8">
        <f t="shared" ca="1" si="216"/>
        <v>0</v>
      </c>
      <c r="GY8">
        <f t="shared" ca="1" si="217"/>
        <v>40</v>
      </c>
      <c r="GZ8">
        <f t="shared" ca="1" si="218"/>
        <v>0</v>
      </c>
      <c r="HA8">
        <f t="shared" ca="1" si="219"/>
        <v>38</v>
      </c>
      <c r="HB8">
        <f t="shared" ca="1" si="37"/>
        <v>26.33</v>
      </c>
      <c r="HC8" t="str">
        <f t="shared" ca="1" si="38"/>
        <v>LOST</v>
      </c>
      <c r="HD8">
        <f t="shared" ca="1" si="220"/>
        <v>5</v>
      </c>
      <c r="HE8">
        <f t="shared" ca="1" si="221"/>
        <v>3</v>
      </c>
      <c r="HF8">
        <f t="shared" ca="1" si="222"/>
        <v>1</v>
      </c>
      <c r="HG8">
        <f t="shared" ca="1" si="223"/>
        <v>0</v>
      </c>
      <c r="HH8">
        <f t="shared" ca="1" si="224"/>
        <v>0</v>
      </c>
      <c r="HI8">
        <f t="shared" ca="1" si="225"/>
        <v>0</v>
      </c>
      <c r="HJ8">
        <f t="shared" ca="1" si="226"/>
        <v>0</v>
      </c>
      <c r="HK8">
        <f t="shared" ca="1" si="227"/>
        <v>60</v>
      </c>
      <c r="HL8">
        <f t="shared" ca="1" si="228"/>
        <v>0</v>
      </c>
      <c r="HM8">
        <f t="shared" ca="1" si="229"/>
        <v>0</v>
      </c>
      <c r="HN8">
        <f t="shared" ca="1" si="39"/>
        <v>20.87</v>
      </c>
      <c r="HO8" t="str">
        <f t="shared" ca="1" si="40"/>
        <v>WON</v>
      </c>
      <c r="HP8">
        <f t="shared" ca="1" si="230"/>
        <v>6</v>
      </c>
      <c r="HQ8">
        <f t="shared" ca="1" si="231"/>
        <v>2</v>
      </c>
      <c r="HR8">
        <f t="shared" ca="1" si="232"/>
        <v>0</v>
      </c>
      <c r="HS8">
        <f t="shared" ca="1" si="233"/>
        <v>2</v>
      </c>
      <c r="HT8">
        <f t="shared" ca="1" si="234"/>
        <v>72</v>
      </c>
      <c r="HU8">
        <f t="shared" ca="1" si="235"/>
        <v>0</v>
      </c>
      <c r="HV8">
        <f t="shared" ca="1" si="236"/>
        <v>0</v>
      </c>
      <c r="HW8">
        <f t="shared" ca="1" si="237"/>
        <v>20</v>
      </c>
      <c r="HX8">
        <f t="shared" ca="1" si="238"/>
        <v>16</v>
      </c>
      <c r="HY8">
        <f t="shared" ca="1" si="239"/>
        <v>82</v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15</v>
      </c>
      <c r="G9">
        <f t="shared" ca="1" si="53"/>
        <v>9</v>
      </c>
      <c r="H9">
        <f t="shared" ca="1" si="54"/>
        <v>60</v>
      </c>
      <c r="I9">
        <f t="shared" ca="1" si="1"/>
        <v>24.04666666666667</v>
      </c>
      <c r="J9">
        <f t="shared" ca="1" si="55"/>
        <v>33.046666666666667</v>
      </c>
      <c r="K9">
        <f t="shared" ca="1" si="2"/>
        <v>33.046666665766665</v>
      </c>
      <c r="L9">
        <f t="shared" ca="1" si="3"/>
        <v>6</v>
      </c>
      <c r="M9">
        <f t="shared" ca="1" si="56"/>
        <v>27.29</v>
      </c>
      <c r="N9">
        <f t="shared" ca="1" si="4"/>
        <v>40</v>
      </c>
      <c r="O9">
        <f t="shared" ca="1" si="57"/>
        <v>27.289999999100001</v>
      </c>
      <c r="P9">
        <f t="shared" ca="1" si="5"/>
        <v>227</v>
      </c>
      <c r="Q9">
        <f t="shared" ca="1" si="58"/>
        <v>68</v>
      </c>
      <c r="R9">
        <f t="shared" ca="1" si="59"/>
        <v>31</v>
      </c>
      <c r="S9">
        <f t="shared" ca="1" si="60"/>
        <v>9</v>
      </c>
      <c r="T9">
        <f t="shared" ca="1" si="61"/>
        <v>157</v>
      </c>
      <c r="U9" t="str">
        <f t="shared" ca="1" si="6"/>
        <v>842990968931Tony Hammond</v>
      </c>
      <c r="V9">
        <f t="shared" ca="1" si="62"/>
        <v>23</v>
      </c>
      <c r="W9">
        <f t="shared" si="63"/>
        <v>8</v>
      </c>
      <c r="X9">
        <f t="shared" ca="1" si="64"/>
        <v>177</v>
      </c>
      <c r="Y9">
        <f t="shared" ca="1" si="65"/>
        <v>13</v>
      </c>
      <c r="Z9" t="str">
        <f t="shared" ca="1" si="66"/>
        <v>986Tony Hammondzz</v>
      </c>
      <c r="AA9">
        <f t="shared" ca="1" si="67"/>
        <v>31</v>
      </c>
      <c r="AB9">
        <f t="shared" si="68"/>
        <v>8</v>
      </c>
      <c r="AC9">
        <f t="shared" ca="1" si="69"/>
        <v>177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>
        <f t="shared" ca="1" si="17"/>
        <v>24.19</v>
      </c>
      <c r="CM9" t="str">
        <f t="shared" ca="1" si="18"/>
        <v>LOST</v>
      </c>
      <c r="CN9">
        <f t="shared" ca="1" si="120"/>
        <v>6</v>
      </c>
      <c r="CO9">
        <f t="shared" ca="1" si="121"/>
        <v>0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26.05</v>
      </c>
      <c r="CY9" t="str">
        <f t="shared" ca="1" si="20"/>
        <v>WON</v>
      </c>
      <c r="CZ9">
        <f t="shared" ca="1" si="130"/>
        <v>6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0</v>
      </c>
      <c r="DF9">
        <f t="shared" ca="1" si="136"/>
        <v>16</v>
      </c>
      <c r="DG9">
        <f t="shared" ca="1" si="137"/>
        <v>0</v>
      </c>
      <c r="DH9">
        <f t="shared" ca="1" si="138"/>
        <v>66</v>
      </c>
      <c r="DI9">
        <f t="shared" ca="1" si="139"/>
        <v>120</v>
      </c>
      <c r="DJ9">
        <f t="shared" ca="1" si="21"/>
        <v>27.29</v>
      </c>
      <c r="DK9" t="str">
        <f t="shared" ca="1" si="22"/>
        <v>WON</v>
      </c>
      <c r="DL9">
        <f t="shared" ca="1" si="140"/>
        <v>3</v>
      </c>
      <c r="DM9">
        <f t="shared" ca="1" si="141"/>
        <v>2</v>
      </c>
      <c r="DN9">
        <f t="shared" ca="1" si="142"/>
        <v>2</v>
      </c>
      <c r="DO9">
        <f t="shared" ca="1" si="143"/>
        <v>2</v>
      </c>
      <c r="DP9">
        <f t="shared" ca="1" si="144"/>
        <v>8</v>
      </c>
      <c r="DQ9">
        <f t="shared" ca="1" si="145"/>
        <v>0</v>
      </c>
      <c r="DR9">
        <f t="shared" ca="1" si="146"/>
        <v>32</v>
      </c>
      <c r="DS9">
        <f t="shared" ca="1" si="147"/>
        <v>16</v>
      </c>
      <c r="DT9">
        <f t="shared" ca="1" si="148"/>
        <v>52</v>
      </c>
      <c r="DU9">
        <f t="shared" ca="1" si="149"/>
        <v>0</v>
      </c>
      <c r="DV9">
        <f t="shared" ca="1" si="23"/>
        <v>22.94</v>
      </c>
      <c r="DW9" t="str">
        <f t="shared" ca="1" si="24"/>
        <v>WON</v>
      </c>
      <c r="DX9">
        <f t="shared" ca="1" si="150"/>
        <v>2</v>
      </c>
      <c r="DY9">
        <f t="shared" ca="1" si="151"/>
        <v>4</v>
      </c>
      <c r="DZ9">
        <f t="shared" ca="1" si="152"/>
        <v>0</v>
      </c>
      <c r="EA9">
        <f t="shared" ca="1" si="153"/>
        <v>1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16</v>
      </c>
      <c r="EF9">
        <f t="shared" ca="1" si="158"/>
        <v>24</v>
      </c>
      <c r="EG9">
        <f t="shared" ca="1" si="159"/>
        <v>8</v>
      </c>
      <c r="EH9">
        <f t="shared" ca="1" si="25"/>
        <v>22.78</v>
      </c>
      <c r="EI9" t="str">
        <f t="shared" ca="1" si="26"/>
        <v>LOST</v>
      </c>
      <c r="EJ9">
        <f t="shared" ca="1" si="160"/>
        <v>3</v>
      </c>
      <c r="EK9">
        <f t="shared" ca="1" si="161"/>
        <v>0</v>
      </c>
      <c r="EL9">
        <f t="shared" ca="1" si="162"/>
        <v>1</v>
      </c>
      <c r="EM9">
        <f t="shared" ca="1" si="163"/>
        <v>0</v>
      </c>
      <c r="EN9">
        <f t="shared" ca="1" si="164"/>
        <v>0</v>
      </c>
      <c r="EO9">
        <f t="shared" ca="1" si="165"/>
        <v>0</v>
      </c>
      <c r="EP9">
        <f t="shared" ca="1" si="166"/>
        <v>0</v>
      </c>
      <c r="EQ9">
        <f t="shared" ca="1" si="167"/>
        <v>32</v>
      </c>
      <c r="ER9">
        <f t="shared" ca="1" si="168"/>
        <v>0</v>
      </c>
      <c r="ES9">
        <f t="shared" ca="1" si="169"/>
        <v>0</v>
      </c>
      <c r="ET9">
        <f t="shared" ca="1" si="27"/>
        <v>18.46</v>
      </c>
      <c r="EU9" t="str">
        <f t="shared" ca="1" si="28"/>
        <v>WON</v>
      </c>
      <c r="EV9">
        <f t="shared" ca="1" si="170"/>
        <v>6</v>
      </c>
      <c r="EW9">
        <f t="shared" ca="1" si="171"/>
        <v>2</v>
      </c>
      <c r="EX9">
        <f t="shared" ca="1" si="172"/>
        <v>0</v>
      </c>
      <c r="EY9">
        <f t="shared" ca="1" si="173"/>
        <v>1</v>
      </c>
      <c r="EZ9">
        <f t="shared" ca="1" si="174"/>
        <v>0</v>
      </c>
      <c r="FA9">
        <f t="shared" ca="1" si="175"/>
        <v>0</v>
      </c>
      <c r="FB9">
        <f t="shared" ca="1" si="176"/>
        <v>76</v>
      </c>
      <c r="FC9">
        <f t="shared" ca="1" si="177"/>
        <v>8</v>
      </c>
      <c r="FD9">
        <f t="shared" ca="1" si="178"/>
        <v>2</v>
      </c>
      <c r="FE9">
        <f t="shared" ca="1" si="179"/>
        <v>0</v>
      </c>
      <c r="FF9">
        <f t="shared" ca="1" si="29"/>
        <v>25.47</v>
      </c>
      <c r="FG9" t="str">
        <f t="shared" ca="1" si="30"/>
        <v>WON</v>
      </c>
      <c r="FH9">
        <f t="shared" ca="1" si="180"/>
        <v>4</v>
      </c>
      <c r="FI9">
        <f t="shared" ca="1" si="181"/>
        <v>2</v>
      </c>
      <c r="FJ9">
        <f t="shared" ca="1" si="182"/>
        <v>1</v>
      </c>
      <c r="FK9">
        <f t="shared" ca="1" si="183"/>
        <v>1</v>
      </c>
      <c r="FL9">
        <f t="shared" ca="1" si="184"/>
        <v>0</v>
      </c>
      <c r="FM9">
        <f t="shared" ca="1" si="185"/>
        <v>32</v>
      </c>
      <c r="FN9">
        <f t="shared" ca="1" si="186"/>
        <v>8</v>
      </c>
      <c r="FO9">
        <f t="shared" ca="1" si="187"/>
        <v>78</v>
      </c>
      <c r="FP9">
        <f t="shared" ca="1" si="188"/>
        <v>0</v>
      </c>
      <c r="FQ9">
        <f t="shared" ca="1" si="189"/>
        <v>0</v>
      </c>
      <c r="FR9">
        <f t="shared" ca="1" si="31"/>
        <v>25.91</v>
      </c>
      <c r="FS9" t="str">
        <f t="shared" ca="1" si="32"/>
        <v>WON</v>
      </c>
      <c r="FT9">
        <f t="shared" ca="1" si="190"/>
        <v>1</v>
      </c>
      <c r="FU9">
        <f t="shared" ca="1" si="191"/>
        <v>3</v>
      </c>
      <c r="FV9">
        <f t="shared" ca="1" si="192"/>
        <v>1</v>
      </c>
      <c r="FW9">
        <f t="shared" ca="1" si="193"/>
        <v>1</v>
      </c>
      <c r="FX9">
        <f t="shared" ca="1" si="194"/>
        <v>0</v>
      </c>
      <c r="FY9">
        <f t="shared" ca="1" si="195"/>
        <v>25</v>
      </c>
      <c r="FZ9">
        <f t="shared" ca="1" si="196"/>
        <v>38</v>
      </c>
      <c r="GA9">
        <f t="shared" ca="1" si="197"/>
        <v>28</v>
      </c>
      <c r="GB9">
        <f t="shared" ca="1" si="198"/>
        <v>0</v>
      </c>
      <c r="GC9">
        <f t="shared" ca="1" si="199"/>
        <v>0</v>
      </c>
      <c r="GD9">
        <f t="shared" ca="1" si="33"/>
        <v>24.38</v>
      </c>
      <c r="GE9" t="str">
        <f t="shared" ca="1" si="34"/>
        <v>WON</v>
      </c>
      <c r="GF9">
        <f t="shared" ca="1" si="200"/>
        <v>7</v>
      </c>
      <c r="GG9">
        <f t="shared" ca="1" si="201"/>
        <v>0</v>
      </c>
      <c r="GH9">
        <f t="shared" ca="1" si="202"/>
        <v>2</v>
      </c>
      <c r="GI9">
        <f t="shared" ca="1" si="203"/>
        <v>2</v>
      </c>
      <c r="GJ9">
        <f t="shared" ca="1" si="204"/>
        <v>8</v>
      </c>
      <c r="GK9">
        <f t="shared" ca="1" si="205"/>
        <v>0</v>
      </c>
      <c r="GL9">
        <f t="shared" ca="1" si="206"/>
        <v>32</v>
      </c>
      <c r="GM9">
        <f t="shared" ca="1" si="207"/>
        <v>67</v>
      </c>
      <c r="GN9">
        <f t="shared" ca="1" si="208"/>
        <v>72</v>
      </c>
      <c r="GO9">
        <f t="shared" ca="1" si="209"/>
        <v>0</v>
      </c>
      <c r="GP9">
        <f t="shared" ca="1" si="35"/>
        <v>24.1</v>
      </c>
      <c r="GQ9" t="str">
        <f t="shared" ca="1" si="36"/>
        <v>WON</v>
      </c>
      <c r="GR9">
        <f t="shared" ca="1" si="210"/>
        <v>3</v>
      </c>
      <c r="GS9">
        <f t="shared" ca="1" si="211"/>
        <v>3</v>
      </c>
      <c r="GT9">
        <f t="shared" ca="1" si="212"/>
        <v>1</v>
      </c>
      <c r="GU9">
        <f t="shared" ca="1" si="213"/>
        <v>1</v>
      </c>
      <c r="GV9">
        <f t="shared" ca="1" si="214"/>
        <v>0</v>
      </c>
      <c r="GW9">
        <f t="shared" ca="1" si="215"/>
        <v>32</v>
      </c>
      <c r="GX9">
        <f t="shared" ca="1" si="216"/>
        <v>8</v>
      </c>
      <c r="GY9">
        <f t="shared" ca="1" si="217"/>
        <v>0</v>
      </c>
      <c r="GZ9">
        <f t="shared" ca="1" si="218"/>
        <v>16</v>
      </c>
      <c r="HA9">
        <f t="shared" ca="1" si="219"/>
        <v>0</v>
      </c>
      <c r="HB9">
        <f t="shared" ca="1" si="37"/>
        <v>22.52</v>
      </c>
      <c r="HC9" t="str">
        <f t="shared" ca="1" si="38"/>
        <v>LOST</v>
      </c>
      <c r="HD9">
        <f t="shared" ca="1" si="220"/>
        <v>5</v>
      </c>
      <c r="HE9">
        <f t="shared" ca="1" si="221"/>
        <v>2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0</v>
      </c>
      <c r="HL9">
        <f t="shared" ca="1" si="228"/>
        <v>0</v>
      </c>
      <c r="HM9">
        <f t="shared" ca="1" si="229"/>
        <v>0</v>
      </c>
      <c r="HN9">
        <f t="shared" ca="1" si="39"/>
        <v>24.81</v>
      </c>
      <c r="HO9" t="str">
        <f t="shared" ca="1" si="40"/>
        <v>LOST</v>
      </c>
      <c r="HP9">
        <f t="shared" ca="1" si="230"/>
        <v>9</v>
      </c>
      <c r="HQ9">
        <f t="shared" ca="1" si="231"/>
        <v>1</v>
      </c>
      <c r="HR9">
        <f t="shared" ca="1" si="232"/>
        <v>0</v>
      </c>
      <c r="HS9">
        <f t="shared" ca="1" si="233"/>
        <v>1</v>
      </c>
      <c r="HT9">
        <f t="shared" ca="1" si="234"/>
        <v>12</v>
      </c>
      <c r="HU9">
        <f t="shared" ca="1" si="235"/>
        <v>8</v>
      </c>
      <c r="HV9">
        <f t="shared" ca="1" si="236"/>
        <v>0</v>
      </c>
      <c r="HW9">
        <f t="shared" ca="1" si="237"/>
        <v>116</v>
      </c>
      <c r="HX9">
        <f t="shared" ca="1" si="238"/>
        <v>0</v>
      </c>
      <c r="HY9">
        <f t="shared" ca="1" si="239"/>
        <v>0</v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126</v>
      </c>
      <c r="M10">
        <f t="shared" ca="1" si="56"/>
        <v>0</v>
      </c>
      <c r="N10">
        <f t="shared" ca="1" si="4"/>
        <v>130</v>
      </c>
      <c r="O10">
        <f t="shared" ca="1" si="57"/>
        <v>-1</v>
      </c>
      <c r="P10">
        <f t="shared" ca="1" si="5"/>
        <v>128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336</v>
      </c>
      <c r="W10">
        <f t="shared" si="63"/>
        <v>9</v>
      </c>
      <c r="X10">
        <f t="shared" ca="1" si="64"/>
        <v>5</v>
      </c>
      <c r="Y10">
        <f t="shared" ca="1" si="65"/>
        <v>0</v>
      </c>
      <c r="Z10" t="str">
        <f t="shared" ca="1" si="66"/>
        <v>999Dan Perren zz</v>
      </c>
      <c r="AA10">
        <f t="shared" ca="1" si="67"/>
        <v>120</v>
      </c>
      <c r="AB10">
        <f t="shared" si="68"/>
        <v>9</v>
      </c>
      <c r="AC10">
        <f t="shared" ca="1" si="69"/>
        <v>176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11</v>
      </c>
      <c r="G11">
        <f t="shared" ca="1" si="53"/>
        <v>4</v>
      </c>
      <c r="H11">
        <f t="shared" ca="1" si="54"/>
        <v>36.363636363636367</v>
      </c>
      <c r="I11">
        <f t="shared" ca="1" si="1"/>
        <v>21.490909090909092</v>
      </c>
      <c r="J11">
        <f t="shared" ca="1" si="55"/>
        <v>25.490909090909092</v>
      </c>
      <c r="K11">
        <f t="shared" ca="1" si="2"/>
        <v>25.490909089809094</v>
      </c>
      <c r="L11">
        <f t="shared" ca="1" si="3"/>
        <v>177</v>
      </c>
      <c r="M11">
        <f t="shared" ca="1" si="56"/>
        <v>24.51</v>
      </c>
      <c r="N11">
        <f t="shared" ca="1" si="4"/>
        <v>76</v>
      </c>
      <c r="O11">
        <f t="shared" ca="1" si="57"/>
        <v>24.509999998900003</v>
      </c>
      <c r="P11">
        <f t="shared" ca="1" si="5"/>
        <v>178</v>
      </c>
      <c r="Q11">
        <f t="shared" ca="1" si="58"/>
        <v>45</v>
      </c>
      <c r="R11">
        <f t="shared" ca="1" si="59"/>
        <v>14</v>
      </c>
      <c r="S11">
        <f t="shared" ca="1" si="60"/>
        <v>0</v>
      </c>
      <c r="T11">
        <f t="shared" ca="1" si="61"/>
        <v>73</v>
      </c>
      <c r="U11" t="str">
        <f t="shared" ca="1" si="6"/>
        <v>926999985954Darren Everret</v>
      </c>
      <c r="V11">
        <f t="shared" ca="1" si="62"/>
        <v>72</v>
      </c>
      <c r="W11">
        <f t="shared" si="63"/>
        <v>10</v>
      </c>
      <c r="X11">
        <f t="shared" ca="1" si="64"/>
        <v>184</v>
      </c>
      <c r="Y11">
        <f t="shared" ca="1" si="65"/>
        <v>8</v>
      </c>
      <c r="Z11" t="str">
        <f t="shared" ca="1" si="66"/>
        <v>991Darren Everretzz</v>
      </c>
      <c r="AA11">
        <f t="shared" ca="1" si="67"/>
        <v>61</v>
      </c>
      <c r="AB11">
        <f t="shared" si="68"/>
        <v>10</v>
      </c>
      <c r="AC11">
        <f t="shared" ca="1" si="69"/>
        <v>184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>
        <f t="shared" ca="1" si="17"/>
        <v>21.4</v>
      </c>
      <c r="CM11" t="str">
        <f t="shared" ca="1" si="18"/>
        <v>LOST</v>
      </c>
      <c r="CN11">
        <f t="shared" ca="1" si="120"/>
        <v>5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19.670000000000002</v>
      </c>
      <c r="DW11" t="str">
        <f t="shared" ca="1" si="24"/>
        <v>WON</v>
      </c>
      <c r="DX11">
        <f t="shared" ca="1" si="150"/>
        <v>5</v>
      </c>
      <c r="DY11">
        <f t="shared" ca="1" si="151"/>
        <v>1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8</v>
      </c>
      <c r="ED11">
        <f t="shared" ca="1" si="156"/>
        <v>108</v>
      </c>
      <c r="EE11">
        <f t="shared" ca="1" si="157"/>
        <v>0</v>
      </c>
      <c r="EF11">
        <f t="shared" ca="1" si="158"/>
        <v>32</v>
      </c>
      <c r="EG11">
        <f t="shared" ca="1" si="159"/>
        <v>0</v>
      </c>
      <c r="EH11">
        <f t="shared" ca="1" si="25"/>
        <v>21.19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56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20.46</v>
      </c>
      <c r="EU11" t="str">
        <f t="shared" ca="1" si="28"/>
        <v>WON</v>
      </c>
      <c r="EV11">
        <f t="shared" ca="1" si="170"/>
        <v>3</v>
      </c>
      <c r="EW11">
        <f t="shared" ca="1" si="171"/>
        <v>2</v>
      </c>
      <c r="EX11">
        <f t="shared" ca="1" si="172"/>
        <v>0</v>
      </c>
      <c r="EY11">
        <f t="shared" ca="1" si="173"/>
        <v>2</v>
      </c>
      <c r="EZ11">
        <f t="shared" ca="1" si="174"/>
        <v>24</v>
      </c>
      <c r="FA11">
        <f t="shared" ca="1" si="175"/>
        <v>48</v>
      </c>
      <c r="FB11">
        <f t="shared" ca="1" si="176"/>
        <v>0</v>
      </c>
      <c r="FC11">
        <f t="shared" ca="1" si="177"/>
        <v>35</v>
      </c>
      <c r="FD11">
        <f t="shared" ca="1" si="178"/>
        <v>48</v>
      </c>
      <c r="FE11">
        <f t="shared" ca="1" si="179"/>
        <v>0</v>
      </c>
      <c r="FF11">
        <f t="shared" ca="1" si="29"/>
        <v>21.74</v>
      </c>
      <c r="FG11" t="str">
        <f t="shared" ca="1" si="30"/>
        <v>LOST</v>
      </c>
      <c r="FH11">
        <f t="shared" ca="1" si="180"/>
        <v>6</v>
      </c>
      <c r="FI11">
        <f t="shared" ca="1" si="181"/>
        <v>1</v>
      </c>
      <c r="FJ11">
        <f t="shared" ca="1" si="182"/>
        <v>0</v>
      </c>
      <c r="FK11">
        <f t="shared" ca="1" si="183"/>
        <v>1</v>
      </c>
      <c r="FL11">
        <f t="shared" ca="1" si="184"/>
        <v>40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18.93</v>
      </c>
      <c r="FS11" t="str">
        <f t="shared" ca="1" si="32"/>
        <v>LOST</v>
      </c>
      <c r="FT11">
        <f t="shared" ca="1" si="190"/>
        <v>3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0</v>
      </c>
      <c r="FZ11">
        <f t="shared" ca="1" si="196"/>
        <v>5</v>
      </c>
      <c r="GA11">
        <f t="shared" ca="1" si="197"/>
        <v>12</v>
      </c>
      <c r="GB11">
        <f t="shared" ca="1" si="198"/>
        <v>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>
        <f t="shared" ca="1" si="35"/>
        <v>23.57</v>
      </c>
      <c r="GQ11" t="str">
        <f t="shared" ca="1" si="36"/>
        <v>LOST</v>
      </c>
      <c r="GR11">
        <f t="shared" ca="1" si="210"/>
        <v>1</v>
      </c>
      <c r="GS11">
        <f t="shared" ca="1" si="211"/>
        <v>1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0</v>
      </c>
      <c r="GX11">
        <f t="shared" ca="1" si="216"/>
        <v>0</v>
      </c>
      <c r="GY11">
        <f t="shared" ca="1" si="217"/>
        <v>0</v>
      </c>
      <c r="GZ11">
        <f t="shared" ca="1" si="218"/>
        <v>0</v>
      </c>
      <c r="HA11">
        <f t="shared" ca="1" si="219"/>
        <v>0</v>
      </c>
      <c r="HB11">
        <f t="shared" ca="1" si="37"/>
        <v>24.51</v>
      </c>
      <c r="HC11" t="str">
        <f t="shared" ca="1" si="38"/>
        <v>WON</v>
      </c>
      <c r="HD11">
        <f t="shared" ca="1" si="220"/>
        <v>5</v>
      </c>
      <c r="HE11">
        <f t="shared" ca="1" si="221"/>
        <v>2</v>
      </c>
      <c r="HF11">
        <f t="shared" ca="1" si="222"/>
        <v>0</v>
      </c>
      <c r="HG11">
        <f t="shared" ca="1" si="223"/>
        <v>1</v>
      </c>
      <c r="HH11">
        <f t="shared" ca="1" si="224"/>
        <v>0</v>
      </c>
      <c r="HI11">
        <f t="shared" ca="1" si="225"/>
        <v>25</v>
      </c>
      <c r="HJ11">
        <f t="shared" ca="1" si="226"/>
        <v>36</v>
      </c>
      <c r="HK11">
        <f t="shared" ca="1" si="227"/>
        <v>0</v>
      </c>
      <c r="HL11">
        <f t="shared" ca="1" si="228"/>
        <v>90</v>
      </c>
      <c r="HM11">
        <f t="shared" ca="1" si="229"/>
        <v>0</v>
      </c>
      <c r="HN11">
        <f t="shared" ca="1" si="39"/>
        <v>23.52</v>
      </c>
      <c r="HO11" t="str">
        <f t="shared" ca="1" si="40"/>
        <v>LOST</v>
      </c>
      <c r="HP11">
        <f t="shared" ca="1" si="230"/>
        <v>6</v>
      </c>
      <c r="HQ11">
        <f t="shared" ca="1" si="231"/>
        <v>1</v>
      </c>
      <c r="HR11">
        <f t="shared" ca="1" si="232"/>
        <v>0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66</v>
      </c>
      <c r="HX11">
        <f t="shared" ca="1" si="238"/>
        <v>0</v>
      </c>
      <c r="HY11">
        <f t="shared" ca="1" si="239"/>
        <v>0</v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9</v>
      </c>
      <c r="G12">
        <f t="shared" ca="1" si="53"/>
        <v>7</v>
      </c>
      <c r="H12">
        <f t="shared" ca="1" si="54"/>
        <v>77.777777777777786</v>
      </c>
      <c r="I12">
        <f t="shared" ca="1" si="1"/>
        <v>22.173333333333332</v>
      </c>
      <c r="J12">
        <f t="shared" ca="1" si="55"/>
        <v>29.173333333333332</v>
      </c>
      <c r="K12">
        <f t="shared" ca="1" si="2"/>
        <v>29.173333332133332</v>
      </c>
      <c r="L12">
        <f t="shared" ca="1" si="3"/>
        <v>132</v>
      </c>
      <c r="M12">
        <f t="shared" ca="1" si="56"/>
        <v>25.06</v>
      </c>
      <c r="N12">
        <f t="shared" ca="1" si="4"/>
        <v>69</v>
      </c>
      <c r="O12">
        <f t="shared" ca="1" si="57"/>
        <v>25.059999998799999</v>
      </c>
      <c r="P12">
        <f t="shared" ca="1" si="5"/>
        <v>179</v>
      </c>
      <c r="Q12">
        <f t="shared" ca="1" si="58"/>
        <v>36</v>
      </c>
      <c r="R12">
        <f t="shared" ca="1" si="59"/>
        <v>13</v>
      </c>
      <c r="S12">
        <f t="shared" ca="1" si="60"/>
        <v>3</v>
      </c>
      <c r="T12">
        <f t="shared" ca="1" si="61"/>
        <v>71</v>
      </c>
      <c r="U12" t="str">
        <f t="shared" ca="1" si="6"/>
        <v>928996986963Padraig Sharkey</v>
      </c>
      <c r="V12">
        <f t="shared" ca="1" si="62"/>
        <v>73</v>
      </c>
      <c r="W12">
        <f t="shared" si="63"/>
        <v>11</v>
      </c>
      <c r="X12">
        <f t="shared" ca="1" si="64"/>
        <v>208</v>
      </c>
      <c r="Y12">
        <f t="shared" ca="1" si="65"/>
        <v>9</v>
      </c>
      <c r="Z12" t="str">
        <f t="shared" ca="1" si="66"/>
        <v>990Padraig Sharkeyzz</v>
      </c>
      <c r="AA12">
        <f t="shared" ca="1" si="67"/>
        <v>56</v>
      </c>
      <c r="AB12">
        <f t="shared" si="68"/>
        <v>11</v>
      </c>
      <c r="AC12">
        <f t="shared" ca="1" si="69"/>
        <v>231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>
        <f t="shared" ca="1" si="17"/>
        <v>20.88</v>
      </c>
      <c r="CM12" t="str">
        <f t="shared" ca="1" si="18"/>
        <v>WON</v>
      </c>
      <c r="CN12">
        <f t="shared" ca="1" si="120"/>
        <v>6</v>
      </c>
      <c r="CO12">
        <f t="shared" ca="1" si="121"/>
        <v>2</v>
      </c>
      <c r="CP12">
        <f t="shared" ca="1" si="122"/>
        <v>0</v>
      </c>
      <c r="CQ12">
        <f t="shared" ca="1" si="123"/>
        <v>1</v>
      </c>
      <c r="CR12">
        <f t="shared" ca="1" si="124"/>
        <v>0</v>
      </c>
      <c r="CS12">
        <f t="shared" ca="1" si="125"/>
        <v>10</v>
      </c>
      <c r="CT12">
        <f t="shared" ca="1" si="126"/>
        <v>50</v>
      </c>
      <c r="CU12">
        <f t="shared" ca="1" si="127"/>
        <v>4</v>
      </c>
      <c r="CV12">
        <f t="shared" ca="1" si="128"/>
        <v>0</v>
      </c>
      <c r="CW12">
        <f t="shared" ca="1" si="129"/>
        <v>0</v>
      </c>
      <c r="CX12">
        <f t="shared" ca="1" si="19"/>
        <v>21.24</v>
      </c>
      <c r="CY12" t="str">
        <f t="shared" ca="1" si="20"/>
        <v>WON</v>
      </c>
      <c r="CZ12">
        <f t="shared" ca="1" si="130"/>
        <v>2</v>
      </c>
      <c r="DA12">
        <f t="shared" ca="1" si="131"/>
        <v>0</v>
      </c>
      <c r="DB12">
        <f t="shared" ca="1" si="132"/>
        <v>1</v>
      </c>
      <c r="DC12">
        <f t="shared" ca="1" si="133"/>
        <v>2</v>
      </c>
      <c r="DD12">
        <f t="shared" ca="1" si="134"/>
        <v>59</v>
      </c>
      <c r="DE12">
        <f t="shared" ca="1" si="135"/>
        <v>4</v>
      </c>
      <c r="DF12">
        <f t="shared" ca="1" si="136"/>
        <v>0</v>
      </c>
      <c r="DG12">
        <f t="shared" ca="1" si="137"/>
        <v>90</v>
      </c>
      <c r="DH12">
        <f t="shared" ca="1" si="138"/>
        <v>40</v>
      </c>
      <c r="DI12">
        <f t="shared" ca="1" si="139"/>
        <v>0</v>
      </c>
      <c r="DJ12">
        <f t="shared" ca="1" si="21"/>
        <v>22.48</v>
      </c>
      <c r="DK12" t="str">
        <f t="shared" ca="1" si="22"/>
        <v>LOST</v>
      </c>
      <c r="DL12">
        <f t="shared" ca="1" si="140"/>
        <v>3</v>
      </c>
      <c r="DM12">
        <f t="shared" ca="1" si="141"/>
        <v>0</v>
      </c>
      <c r="DN12">
        <f t="shared" ca="1" si="142"/>
        <v>1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56</v>
      </c>
      <c r="DS12">
        <f t="shared" ca="1" si="147"/>
        <v>0</v>
      </c>
      <c r="DT12">
        <f t="shared" ca="1" si="148"/>
        <v>40</v>
      </c>
      <c r="DU12">
        <f t="shared" ca="1" si="149"/>
        <v>0</v>
      </c>
      <c r="DV12">
        <f t="shared" ca="1" si="23"/>
        <v>22.62</v>
      </c>
      <c r="DW12" t="str">
        <f t="shared" ca="1" si="24"/>
        <v>LOST</v>
      </c>
      <c r="DX12">
        <f t="shared" ca="1" si="150"/>
        <v>4</v>
      </c>
      <c r="DY12">
        <f t="shared" ca="1" si="151"/>
        <v>1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20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17</v>
      </c>
      <c r="G13">
        <f t="shared" ca="1" si="53"/>
        <v>14</v>
      </c>
      <c r="H13">
        <f t="shared" ca="1" si="54"/>
        <v>82.35294117647058</v>
      </c>
      <c r="I13">
        <f t="shared" ca="1" si="1"/>
        <v>28.080588235294123</v>
      </c>
      <c r="J13">
        <f t="shared" ca="1" si="55"/>
        <v>42.080588235294123</v>
      </c>
      <c r="K13">
        <f t="shared" ca="1" si="2"/>
        <v>42.080588233994121</v>
      </c>
      <c r="L13">
        <f t="shared" ca="1" si="3"/>
        <v>5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208</v>
      </c>
      <c r="Q13">
        <f t="shared" ca="1" si="58"/>
        <v>79</v>
      </c>
      <c r="R13">
        <f t="shared" ca="1" si="59"/>
        <v>48</v>
      </c>
      <c r="S13">
        <f t="shared" ca="1" si="60"/>
        <v>8</v>
      </c>
      <c r="T13">
        <f t="shared" ca="1" si="61"/>
        <v>199</v>
      </c>
      <c r="U13" t="str">
        <f t="shared" ca="1" si="6"/>
        <v>800991951920Lukasz Sawicki</v>
      </c>
      <c r="V13">
        <f t="shared" ca="1" si="62"/>
        <v>6</v>
      </c>
      <c r="W13">
        <f t="shared" si="63"/>
        <v>12</v>
      </c>
      <c r="X13">
        <f t="shared" ca="1" si="64"/>
        <v>128</v>
      </c>
      <c r="Y13">
        <f t="shared" ca="1" si="65"/>
        <v>18</v>
      </c>
      <c r="Z13" t="str">
        <f t="shared" ca="1" si="66"/>
        <v>981Lukasz Sawickizz</v>
      </c>
      <c r="AA13">
        <f t="shared" ca="1" si="67"/>
        <v>12</v>
      </c>
      <c r="AB13">
        <f t="shared" si="68"/>
        <v>12</v>
      </c>
      <c r="AC13">
        <f t="shared" ca="1" si="69"/>
        <v>12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>
        <f t="shared" ca="1" si="17"/>
        <v>27.83</v>
      </c>
      <c r="CM13" t="str">
        <f t="shared" ca="1" si="18"/>
        <v>WON</v>
      </c>
      <c r="CN13">
        <f t="shared" ca="1" si="120"/>
        <v>6</v>
      </c>
      <c r="CO13">
        <f t="shared" ca="1" si="121"/>
        <v>2</v>
      </c>
      <c r="CP13">
        <f t="shared" ca="1" si="122"/>
        <v>0</v>
      </c>
      <c r="CQ13">
        <f t="shared" ca="1" si="123"/>
        <v>1</v>
      </c>
      <c r="CR13">
        <f t="shared" ca="1" si="124"/>
        <v>0</v>
      </c>
      <c r="CS13">
        <f t="shared" ca="1" si="125"/>
        <v>40</v>
      </c>
      <c r="CT13">
        <f t="shared" ca="1" si="126"/>
        <v>40</v>
      </c>
      <c r="CU13">
        <f t="shared" ca="1" si="127"/>
        <v>40</v>
      </c>
      <c r="CV13">
        <f t="shared" ca="1" si="128"/>
        <v>0</v>
      </c>
      <c r="CW13">
        <f t="shared" ca="1" si="129"/>
        <v>0</v>
      </c>
      <c r="CX13">
        <f t="shared" ca="1" si="19"/>
        <v>25.37</v>
      </c>
      <c r="CY13" t="str">
        <f t="shared" ca="1" si="20"/>
        <v>LOST</v>
      </c>
      <c r="CZ13">
        <f t="shared" ca="1" si="130"/>
        <v>3</v>
      </c>
      <c r="DA13">
        <f t="shared" ca="1" si="131"/>
        <v>4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2</v>
      </c>
      <c r="DG13">
        <f t="shared" ca="1" si="137"/>
        <v>0</v>
      </c>
      <c r="DH13">
        <f t="shared" ca="1" si="138"/>
        <v>4</v>
      </c>
      <c r="DI13">
        <f t="shared" ca="1" si="139"/>
        <v>0</v>
      </c>
      <c r="DJ13">
        <f t="shared" ca="1" si="21"/>
        <v>27.04</v>
      </c>
      <c r="DK13" t="str">
        <f t="shared" ca="1" si="22"/>
        <v>WON</v>
      </c>
      <c r="DL13">
        <f t="shared" ca="1" si="140"/>
        <v>7</v>
      </c>
      <c r="DM13">
        <f t="shared" ca="1" si="141"/>
        <v>1</v>
      </c>
      <c r="DN13">
        <f t="shared" ca="1" si="142"/>
        <v>0</v>
      </c>
      <c r="DO13">
        <f t="shared" ca="1" si="143"/>
        <v>2</v>
      </c>
      <c r="DP13">
        <f t="shared" ca="1" si="144"/>
        <v>32</v>
      </c>
      <c r="DQ13">
        <f t="shared" ca="1" si="145"/>
        <v>0</v>
      </c>
      <c r="DR13">
        <f t="shared" ca="1" si="146"/>
        <v>19</v>
      </c>
      <c r="DS13">
        <f t="shared" ca="1" si="147"/>
        <v>40</v>
      </c>
      <c r="DT13">
        <f t="shared" ca="1" si="148"/>
        <v>24</v>
      </c>
      <c r="DU13">
        <f t="shared" ca="1" si="149"/>
        <v>0</v>
      </c>
      <c r="DV13">
        <f t="shared" ca="1" si="23"/>
        <v>24.93</v>
      </c>
      <c r="DW13" t="str">
        <f t="shared" ca="1" si="24"/>
        <v>WON</v>
      </c>
      <c r="DX13">
        <f t="shared" ca="1" si="150"/>
        <v>6</v>
      </c>
      <c r="DY13">
        <f t="shared" ca="1" si="151"/>
        <v>2</v>
      </c>
      <c r="DZ13">
        <f t="shared" ca="1" si="152"/>
        <v>0</v>
      </c>
      <c r="EA13">
        <f t="shared" ca="1" si="153"/>
        <v>1</v>
      </c>
      <c r="EB13">
        <f t="shared" ca="1" si="154"/>
        <v>0</v>
      </c>
      <c r="EC13">
        <f t="shared" ca="1" si="155"/>
        <v>0</v>
      </c>
      <c r="ED13">
        <f t="shared" ca="1" si="156"/>
        <v>24</v>
      </c>
      <c r="EE13">
        <f t="shared" ca="1" si="157"/>
        <v>0</v>
      </c>
      <c r="EF13">
        <f t="shared" ca="1" si="158"/>
        <v>78</v>
      </c>
      <c r="EG13">
        <f t="shared" ca="1" si="159"/>
        <v>90</v>
      </c>
      <c r="EH13">
        <f t="shared" ca="1" si="25"/>
        <v>29.47</v>
      </c>
      <c r="EI13" t="str">
        <f t="shared" ca="1" si="26"/>
        <v>WON</v>
      </c>
      <c r="EJ13">
        <f t="shared" ca="1" si="160"/>
        <v>0</v>
      </c>
      <c r="EK13">
        <f t="shared" ca="1" si="161"/>
        <v>5</v>
      </c>
      <c r="EL13">
        <f t="shared" ca="1" si="162"/>
        <v>0</v>
      </c>
      <c r="EM13">
        <f t="shared" ca="1" si="163"/>
        <v>1</v>
      </c>
      <c r="EN13">
        <f t="shared" ca="1" si="164"/>
        <v>0</v>
      </c>
      <c r="EO13">
        <f t="shared" ca="1" si="165"/>
        <v>28</v>
      </c>
      <c r="EP13">
        <f t="shared" ca="1" si="166"/>
        <v>40</v>
      </c>
      <c r="EQ13">
        <f t="shared" ca="1" si="167"/>
        <v>90</v>
      </c>
      <c r="ER13">
        <f t="shared" ca="1" si="168"/>
        <v>0</v>
      </c>
      <c r="ES13">
        <f t="shared" ca="1" si="169"/>
        <v>0</v>
      </c>
      <c r="ET13">
        <f t="shared" ca="1" si="27"/>
        <v>31.98</v>
      </c>
      <c r="EU13" t="str">
        <f t="shared" ca="1" si="28"/>
        <v>WON</v>
      </c>
      <c r="EV13">
        <f t="shared" ca="1" si="170"/>
        <v>3</v>
      </c>
      <c r="EW13">
        <f t="shared" ca="1" si="171"/>
        <v>3</v>
      </c>
      <c r="EX13">
        <f t="shared" ca="1" si="172"/>
        <v>2</v>
      </c>
      <c r="EY13">
        <f t="shared" ca="1" si="173"/>
        <v>2</v>
      </c>
      <c r="EZ13">
        <f t="shared" ca="1" si="174"/>
        <v>40</v>
      </c>
      <c r="FA13">
        <f t="shared" ca="1" si="175"/>
        <v>90</v>
      </c>
      <c r="FB13">
        <f t="shared" ca="1" si="176"/>
        <v>40</v>
      </c>
      <c r="FC13">
        <f t="shared" ca="1" si="177"/>
        <v>25</v>
      </c>
      <c r="FD13">
        <f t="shared" ca="1" si="178"/>
        <v>0</v>
      </c>
      <c r="FE13">
        <f t="shared" ca="1" si="179"/>
        <v>0</v>
      </c>
      <c r="FF13">
        <f t="shared" ca="1" si="29"/>
        <v>25.05</v>
      </c>
      <c r="FG13" t="str">
        <f t="shared" ca="1" si="30"/>
        <v>WON</v>
      </c>
      <c r="FH13">
        <f t="shared" ca="1" si="180"/>
        <v>4</v>
      </c>
      <c r="FI13">
        <f t="shared" ca="1" si="181"/>
        <v>4</v>
      </c>
      <c r="FJ13">
        <f t="shared" ca="1" si="182"/>
        <v>0</v>
      </c>
      <c r="FK13">
        <f t="shared" ca="1" si="183"/>
        <v>1</v>
      </c>
      <c r="FL13">
        <f t="shared" ca="1" si="184"/>
        <v>0</v>
      </c>
      <c r="FM13">
        <f t="shared" ca="1" si="185"/>
        <v>40</v>
      </c>
      <c r="FN13">
        <f t="shared" ca="1" si="186"/>
        <v>40</v>
      </c>
      <c r="FO13">
        <f t="shared" ca="1" si="187"/>
        <v>4</v>
      </c>
      <c r="FP13">
        <f t="shared" ca="1" si="188"/>
        <v>0</v>
      </c>
      <c r="FQ13">
        <f t="shared" ca="1" si="189"/>
        <v>0</v>
      </c>
      <c r="FR13">
        <f t="shared" ca="1" si="31"/>
        <v>30.67</v>
      </c>
      <c r="FS13" t="str">
        <f t="shared" ca="1" si="32"/>
        <v>WON</v>
      </c>
      <c r="FT13">
        <f t="shared" ca="1" si="190"/>
        <v>7</v>
      </c>
      <c r="FU13">
        <f t="shared" ca="1" si="191"/>
        <v>4</v>
      </c>
      <c r="FV13">
        <f t="shared" ca="1" si="192"/>
        <v>0</v>
      </c>
      <c r="FW13">
        <f t="shared" ca="1" si="193"/>
        <v>2</v>
      </c>
      <c r="FX13">
        <f t="shared" ca="1" si="194"/>
        <v>88</v>
      </c>
      <c r="FY13">
        <f t="shared" ca="1" si="195"/>
        <v>40</v>
      </c>
      <c r="FZ13">
        <f t="shared" ca="1" si="196"/>
        <v>148</v>
      </c>
      <c r="GA13">
        <f t="shared" ca="1" si="197"/>
        <v>64</v>
      </c>
      <c r="GB13">
        <f t="shared" ca="1" si="198"/>
        <v>0</v>
      </c>
      <c r="GC13">
        <f t="shared" ca="1" si="199"/>
        <v>0</v>
      </c>
      <c r="GD13">
        <f t="shared" ca="1" si="33"/>
        <v>27.99</v>
      </c>
      <c r="GE13" t="str">
        <f t="shared" ca="1" si="34"/>
        <v>LOST</v>
      </c>
      <c r="GF13">
        <f t="shared" ca="1" si="200"/>
        <v>3</v>
      </c>
      <c r="GG13">
        <f t="shared" ca="1" si="201"/>
        <v>2</v>
      </c>
      <c r="GH13">
        <f t="shared" ca="1" si="202"/>
        <v>3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40</v>
      </c>
      <c r="GM13">
        <f t="shared" ca="1" si="207"/>
        <v>0</v>
      </c>
      <c r="GN13">
        <f t="shared" ca="1" si="208"/>
        <v>50</v>
      </c>
      <c r="GO13">
        <f t="shared" ca="1" si="209"/>
        <v>0</v>
      </c>
      <c r="GP13">
        <f t="shared" ca="1" si="35"/>
        <v>25.9</v>
      </c>
      <c r="GQ13" t="str">
        <f t="shared" ca="1" si="36"/>
        <v>WON</v>
      </c>
      <c r="GR13">
        <f t="shared" ca="1" si="210"/>
        <v>1</v>
      </c>
      <c r="GS13">
        <f t="shared" ca="1" si="211"/>
        <v>4</v>
      </c>
      <c r="GT13">
        <f t="shared" ca="1" si="212"/>
        <v>1</v>
      </c>
      <c r="GU13">
        <f t="shared" ca="1" si="213"/>
        <v>1</v>
      </c>
      <c r="GV13">
        <f t="shared" ca="1" si="214"/>
        <v>0</v>
      </c>
      <c r="GW13">
        <f t="shared" ca="1" si="215"/>
        <v>59</v>
      </c>
      <c r="GX13">
        <f t="shared" ca="1" si="216"/>
        <v>80</v>
      </c>
      <c r="GY13">
        <f t="shared" ca="1" si="217"/>
        <v>0</v>
      </c>
      <c r="GZ13">
        <f t="shared" ca="1" si="218"/>
        <v>40</v>
      </c>
      <c r="HA13">
        <f t="shared" ca="1" si="219"/>
        <v>0</v>
      </c>
      <c r="HB13">
        <f t="shared" ca="1" si="37"/>
        <v>29.47</v>
      </c>
      <c r="HC13" t="str">
        <f t="shared" ca="1" si="38"/>
        <v>WON</v>
      </c>
      <c r="HD13">
        <f t="shared" ca="1" si="220"/>
        <v>3</v>
      </c>
      <c r="HE13">
        <f t="shared" ca="1" si="221"/>
        <v>3</v>
      </c>
      <c r="HF13">
        <f t="shared" ca="1" si="222"/>
        <v>0</v>
      </c>
      <c r="HG13">
        <f t="shared" ca="1" si="223"/>
        <v>1</v>
      </c>
      <c r="HH13">
        <f t="shared" ca="1" si="224"/>
        <v>0</v>
      </c>
      <c r="HI13">
        <f t="shared" ca="1" si="225"/>
        <v>52</v>
      </c>
      <c r="HJ13">
        <f t="shared" ca="1" si="226"/>
        <v>20</v>
      </c>
      <c r="HK13">
        <f t="shared" ca="1" si="227"/>
        <v>20</v>
      </c>
      <c r="HL13">
        <f t="shared" ca="1" si="228"/>
        <v>0</v>
      </c>
      <c r="HM13">
        <f t="shared" ca="1" si="229"/>
        <v>0</v>
      </c>
      <c r="HN13">
        <f t="shared" ca="1" si="39"/>
        <v>32.67</v>
      </c>
      <c r="HO13" t="str">
        <f t="shared" ca="1" si="40"/>
        <v>WON</v>
      </c>
      <c r="HP13">
        <f t="shared" ca="1" si="230"/>
        <v>6</v>
      </c>
      <c r="HQ13">
        <f t="shared" ca="1" si="231"/>
        <v>2</v>
      </c>
      <c r="HR13">
        <f t="shared" ca="1" si="232"/>
        <v>1</v>
      </c>
      <c r="HS13">
        <f t="shared" ca="1" si="233"/>
        <v>1</v>
      </c>
      <c r="HT13">
        <f t="shared" ca="1" si="234"/>
        <v>0</v>
      </c>
      <c r="HU13">
        <f t="shared" ca="1" si="235"/>
        <v>36</v>
      </c>
      <c r="HV13">
        <f t="shared" ca="1" si="236"/>
        <v>16</v>
      </c>
      <c r="HW13">
        <f t="shared" ca="1" si="237"/>
        <v>40</v>
      </c>
      <c r="HX13">
        <f t="shared" ca="1" si="238"/>
        <v>0</v>
      </c>
      <c r="HY13">
        <f t="shared" ca="1" si="239"/>
        <v>0</v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127</v>
      </c>
      <c r="M14">
        <f t="shared" ca="1" si="56"/>
        <v>0</v>
      </c>
      <c r="N14">
        <f t="shared" ca="1" si="4"/>
        <v>130</v>
      </c>
      <c r="O14">
        <f t="shared" ca="1" si="57"/>
        <v>-1</v>
      </c>
      <c r="P14">
        <f t="shared" ca="1" si="5"/>
        <v>229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132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>
        <f t="shared" ca="1" si="40"/>
        <v>0</v>
      </c>
      <c r="HP14">
        <f t="shared" ca="1" si="230"/>
        <v>0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184</v>
      </c>
      <c r="M15">
        <f t="shared" ca="1" si="56"/>
        <v>0</v>
      </c>
      <c r="N15">
        <f t="shared" ca="1" si="4"/>
        <v>130</v>
      </c>
      <c r="O15">
        <f t="shared" ca="1" si="57"/>
        <v>-1</v>
      </c>
      <c r="P15">
        <f t="shared" ca="1" si="5"/>
        <v>39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132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229</v>
      </c>
      <c r="M16">
        <f t="shared" ca="1" si="56"/>
        <v>0</v>
      </c>
      <c r="N16">
        <f t="shared" ca="1" si="4"/>
        <v>130</v>
      </c>
      <c r="O16">
        <f t="shared" ca="1" si="57"/>
        <v>-1</v>
      </c>
      <c r="P16">
        <f t="shared" ca="1" si="5"/>
        <v>101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126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57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208</v>
      </c>
      <c r="M17">
        <f t="shared" ca="1" si="56"/>
        <v>0</v>
      </c>
      <c r="N17">
        <f t="shared" ca="1" si="4"/>
        <v>130</v>
      </c>
      <c r="O17">
        <f t="shared" ca="1" si="57"/>
        <v>-1</v>
      </c>
      <c r="P17">
        <f t="shared" ca="1" si="5"/>
        <v>207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7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128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231</v>
      </c>
      <c r="M18">
        <f t="shared" ca="1" si="56"/>
        <v>0</v>
      </c>
      <c r="N18">
        <f t="shared" ca="1" si="4"/>
        <v>130</v>
      </c>
      <c r="O18">
        <f t="shared" ca="1" si="57"/>
        <v>-1</v>
      </c>
      <c r="P18">
        <f t="shared" ca="1" si="5"/>
        <v>177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58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127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128</v>
      </c>
      <c r="M19">
        <f t="shared" ca="1" si="56"/>
        <v>0</v>
      </c>
      <c r="N19">
        <f t="shared" ca="1" si="4"/>
        <v>130</v>
      </c>
      <c r="O19">
        <f t="shared" ca="1" si="57"/>
        <v>-1</v>
      </c>
      <c r="P19">
        <f t="shared" ca="1" si="5"/>
        <v>132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151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104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104</v>
      </c>
      <c r="M20">
        <f t="shared" ca="1" si="56"/>
        <v>0</v>
      </c>
      <c r="N20">
        <f t="shared" ca="1" si="4"/>
        <v>130</v>
      </c>
      <c r="O20">
        <f t="shared" ca="1" si="57"/>
        <v>-1</v>
      </c>
      <c r="P20">
        <f t="shared" ca="1" si="5"/>
        <v>161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127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208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57</v>
      </c>
      <c r="M21">
        <f t="shared" ca="1" si="56"/>
        <v>0</v>
      </c>
      <c r="N21">
        <f t="shared" ca="1" si="4"/>
        <v>130</v>
      </c>
      <c r="O21">
        <f t="shared" ca="1" si="57"/>
        <v>-1</v>
      </c>
      <c r="P21">
        <f t="shared" ca="1" si="5"/>
        <v>104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78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7</v>
      </c>
      <c r="M22">
        <f t="shared" ca="1" si="56"/>
        <v>0</v>
      </c>
      <c r="N22">
        <f t="shared" ca="1" si="4"/>
        <v>130</v>
      </c>
      <c r="O22">
        <f t="shared" ca="1" si="57"/>
        <v>-1</v>
      </c>
      <c r="P22">
        <f t="shared" ca="1" si="5"/>
        <v>57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135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232</v>
      </c>
      <c r="M23">
        <f t="shared" ca="1" si="56"/>
        <v>0</v>
      </c>
      <c r="N23">
        <f t="shared" ca="1" si="4"/>
        <v>130</v>
      </c>
      <c r="O23">
        <f t="shared" ca="1" si="57"/>
        <v>-1</v>
      </c>
      <c r="P23">
        <f t="shared" ca="1" si="5"/>
        <v>151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231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131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158</v>
      </c>
      <c r="M24">
        <f t="shared" ca="1" si="56"/>
        <v>0</v>
      </c>
      <c r="N24">
        <f t="shared" ca="1" si="4"/>
        <v>130</v>
      </c>
      <c r="O24">
        <f t="shared" ca="1" si="57"/>
        <v>-1</v>
      </c>
      <c r="P24">
        <f t="shared" ca="1" si="5"/>
        <v>184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212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28</v>
      </c>
      <c r="M25">
        <f t="shared" ca="1" si="56"/>
        <v>0</v>
      </c>
      <c r="N25">
        <f t="shared" ca="1" si="4"/>
        <v>130</v>
      </c>
      <c r="O25">
        <f t="shared" ca="1" si="57"/>
        <v>-1</v>
      </c>
      <c r="P25">
        <f t="shared" ca="1" si="5"/>
        <v>206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180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228</v>
      </c>
      <c r="M26">
        <f t="shared" ca="1" si="56"/>
        <v>0</v>
      </c>
      <c r="N26">
        <f t="shared" ca="1" si="4"/>
        <v>130</v>
      </c>
      <c r="O26">
        <f t="shared" ca="1" si="57"/>
        <v>-1</v>
      </c>
      <c r="P26">
        <f t="shared" ca="1" si="5"/>
        <v>211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229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17</v>
      </c>
      <c r="G27">
        <f t="shared" ca="1" si="53"/>
        <v>15</v>
      </c>
      <c r="H27">
        <f t="shared" ca="1" si="54"/>
        <v>88.235294117647058</v>
      </c>
      <c r="I27">
        <f t="shared" ca="1" si="1"/>
        <v>26.828235294117647</v>
      </c>
      <c r="J27">
        <f t="shared" ca="1" si="55"/>
        <v>41.828235294117647</v>
      </c>
      <c r="K27">
        <f t="shared" ca="1" si="2"/>
        <v>41.828235291417649</v>
      </c>
      <c r="L27">
        <f t="shared" ca="1" si="3"/>
        <v>38</v>
      </c>
      <c r="M27">
        <f t="shared" ca="1" si="56"/>
        <v>31.98</v>
      </c>
      <c r="N27">
        <f t="shared" ca="1" si="4"/>
        <v>4</v>
      </c>
      <c r="O27">
        <f t="shared" ca="1" si="57"/>
        <v>31.979999997300002</v>
      </c>
      <c r="P27">
        <f t="shared" ca="1" si="5"/>
        <v>232</v>
      </c>
      <c r="Q27">
        <f t="shared" ca="1" si="58"/>
        <v>104</v>
      </c>
      <c r="R27">
        <f t="shared" ca="1" si="59"/>
        <v>45</v>
      </c>
      <c r="S27">
        <f t="shared" ca="1" si="60"/>
        <v>7</v>
      </c>
      <c r="T27">
        <f t="shared" ca="1" si="61"/>
        <v>215</v>
      </c>
      <c r="U27" t="str">
        <f t="shared" ca="1" si="6"/>
        <v>784992954895Ben Burton</v>
      </c>
      <c r="V27">
        <f t="shared" ca="1" si="62"/>
        <v>3</v>
      </c>
      <c r="W27">
        <f t="shared" si="63"/>
        <v>26</v>
      </c>
      <c r="X27">
        <f t="shared" ca="1" si="64"/>
        <v>27</v>
      </c>
      <c r="Y27">
        <f t="shared" ca="1" si="65"/>
        <v>20</v>
      </c>
      <c r="Z27" t="str">
        <f t="shared" ca="1" si="66"/>
        <v>979Ben Burtonzz</v>
      </c>
      <c r="AA27">
        <f t="shared" ca="1" si="67"/>
        <v>6</v>
      </c>
      <c r="AB27">
        <f t="shared" si="68"/>
        <v>26</v>
      </c>
      <c r="AC27">
        <f t="shared" ca="1" si="69"/>
        <v>151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>
        <f t="shared" ca="1" si="17"/>
        <v>28.95</v>
      </c>
      <c r="CM27" t="str">
        <f t="shared" ca="1" si="18"/>
        <v>LOST</v>
      </c>
      <c r="CN27">
        <f t="shared" ca="1" si="120"/>
        <v>8</v>
      </c>
      <c r="CO27">
        <f t="shared" ca="1" si="121"/>
        <v>3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56</v>
      </c>
      <c r="CU27">
        <f t="shared" ca="1" si="127"/>
        <v>0</v>
      </c>
      <c r="CV27">
        <f t="shared" ca="1" si="128"/>
        <v>93</v>
      </c>
      <c r="CW27">
        <f t="shared" ca="1" si="129"/>
        <v>0</v>
      </c>
      <c r="CX27">
        <f t="shared" ca="1" si="19"/>
        <v>23.55</v>
      </c>
      <c r="CY27" t="str">
        <f t="shared" ca="1" si="20"/>
        <v>WON</v>
      </c>
      <c r="CZ27">
        <f t="shared" ca="1" si="130"/>
        <v>8</v>
      </c>
      <c r="DA27">
        <f t="shared" ca="1" si="131"/>
        <v>2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40</v>
      </c>
      <c r="DF27">
        <f t="shared" ca="1" si="136"/>
        <v>0</v>
      </c>
      <c r="DG27">
        <f t="shared" ca="1" si="137"/>
        <v>4</v>
      </c>
      <c r="DH27">
        <f t="shared" ca="1" si="138"/>
        <v>60</v>
      </c>
      <c r="DI27">
        <f t="shared" ca="1" si="139"/>
        <v>0</v>
      </c>
      <c r="DJ27">
        <f t="shared" ca="1" si="21"/>
        <v>25.95</v>
      </c>
      <c r="DK27" t="str">
        <f t="shared" ca="1" si="22"/>
        <v>WON</v>
      </c>
      <c r="DL27">
        <f t="shared" ca="1" si="140"/>
        <v>7</v>
      </c>
      <c r="DM27">
        <f t="shared" ca="1" si="141"/>
        <v>3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10</v>
      </c>
      <c r="DS27">
        <f t="shared" ca="1" si="147"/>
        <v>0</v>
      </c>
      <c r="DT27">
        <f t="shared" ca="1" si="148"/>
        <v>50</v>
      </c>
      <c r="DU27">
        <f t="shared" ca="1" si="149"/>
        <v>0</v>
      </c>
      <c r="DV27">
        <f t="shared" ca="1" si="23"/>
        <v>24.24</v>
      </c>
      <c r="DW27" t="str">
        <f t="shared" ca="1" si="24"/>
        <v>WON</v>
      </c>
      <c r="DX27">
        <f t="shared" ca="1" si="150"/>
        <v>6</v>
      </c>
      <c r="DY27">
        <f t="shared" ca="1" si="151"/>
        <v>3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5</v>
      </c>
      <c r="ED27">
        <f t="shared" ca="1" si="156"/>
        <v>24</v>
      </c>
      <c r="EE27">
        <f t="shared" ca="1" si="157"/>
        <v>60</v>
      </c>
      <c r="EF27">
        <f t="shared" ca="1" si="158"/>
        <v>0</v>
      </c>
      <c r="EG27">
        <f t="shared" ca="1" si="159"/>
        <v>0</v>
      </c>
      <c r="EH27">
        <f t="shared" ca="1" si="25"/>
        <v>22.1</v>
      </c>
      <c r="EI27" t="str">
        <f t="shared" ca="1" si="26"/>
        <v>WON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2</v>
      </c>
      <c r="EN27">
        <f t="shared" ca="1" si="164"/>
        <v>40</v>
      </c>
      <c r="EO27">
        <f t="shared" ca="1" si="165"/>
        <v>32</v>
      </c>
      <c r="EP27">
        <f t="shared" ca="1" si="166"/>
        <v>20</v>
      </c>
      <c r="EQ27">
        <f t="shared" ca="1" si="167"/>
        <v>63</v>
      </c>
      <c r="ER27">
        <f t="shared" ca="1" si="168"/>
        <v>0</v>
      </c>
      <c r="ES27">
        <f t="shared" ca="1" si="169"/>
        <v>0</v>
      </c>
      <c r="ET27">
        <f t="shared" ca="1" si="27"/>
        <v>28.36</v>
      </c>
      <c r="EU27" t="str">
        <f t="shared" ca="1" si="28"/>
        <v>WON</v>
      </c>
      <c r="EV27">
        <f t="shared" ca="1" si="170"/>
        <v>5</v>
      </c>
      <c r="EW27">
        <f t="shared" ca="1" si="171"/>
        <v>2</v>
      </c>
      <c r="EX27">
        <f t="shared" ca="1" si="172"/>
        <v>1</v>
      </c>
      <c r="EY27">
        <f t="shared" ca="1" si="173"/>
        <v>1</v>
      </c>
      <c r="EZ27">
        <f t="shared" ca="1" si="174"/>
        <v>0</v>
      </c>
      <c r="FA27">
        <f t="shared" ca="1" si="175"/>
        <v>40</v>
      </c>
      <c r="FB27">
        <f t="shared" ca="1" si="176"/>
        <v>52</v>
      </c>
      <c r="FC27">
        <f t="shared" ca="1" si="177"/>
        <v>12</v>
      </c>
      <c r="FD27">
        <f t="shared" ca="1" si="178"/>
        <v>0</v>
      </c>
      <c r="FE27">
        <f t="shared" ca="1" si="179"/>
        <v>0</v>
      </c>
      <c r="FF27">
        <f t="shared" ca="1" si="29"/>
        <v>25.91</v>
      </c>
      <c r="FG27" t="str">
        <f t="shared" ca="1" si="30"/>
        <v>WON</v>
      </c>
      <c r="FH27">
        <f t="shared" ca="1" si="180"/>
        <v>6</v>
      </c>
      <c r="FI27">
        <f t="shared" ca="1" si="181"/>
        <v>3</v>
      </c>
      <c r="FJ27">
        <f t="shared" ca="1" si="182"/>
        <v>0</v>
      </c>
      <c r="FK27">
        <f t="shared" ca="1" si="183"/>
        <v>1</v>
      </c>
      <c r="FL27">
        <f t="shared" ca="1" si="184"/>
        <v>0</v>
      </c>
      <c r="FM27">
        <f t="shared" ca="1" si="185"/>
        <v>95</v>
      </c>
      <c r="FN27">
        <f t="shared" ca="1" si="186"/>
        <v>40</v>
      </c>
      <c r="FO27">
        <f t="shared" ca="1" si="187"/>
        <v>10</v>
      </c>
      <c r="FP27">
        <f t="shared" ca="1" si="188"/>
        <v>0</v>
      </c>
      <c r="FQ27">
        <f t="shared" ca="1" si="189"/>
        <v>0</v>
      </c>
      <c r="FR27">
        <f t="shared" ca="1" si="31"/>
        <v>27.81</v>
      </c>
      <c r="FS27" t="str">
        <f t="shared" ca="1" si="32"/>
        <v>WON</v>
      </c>
      <c r="FT27">
        <f t="shared" ca="1" si="190"/>
        <v>5</v>
      </c>
      <c r="FU27">
        <f t="shared" ca="1" si="191"/>
        <v>1</v>
      </c>
      <c r="FV27">
        <f t="shared" ca="1" si="192"/>
        <v>2</v>
      </c>
      <c r="FW27">
        <f t="shared" ca="1" si="193"/>
        <v>1</v>
      </c>
      <c r="FX27">
        <f t="shared" ca="1" si="194"/>
        <v>0</v>
      </c>
      <c r="FY27">
        <f t="shared" ca="1" si="195"/>
        <v>40</v>
      </c>
      <c r="FZ27">
        <f t="shared" ca="1" si="196"/>
        <v>0</v>
      </c>
      <c r="GA27">
        <f t="shared" ca="1" si="197"/>
        <v>20</v>
      </c>
      <c r="GB27">
        <f t="shared" ca="1" si="198"/>
        <v>106</v>
      </c>
      <c r="GC27">
        <f t="shared" ca="1" si="199"/>
        <v>0</v>
      </c>
      <c r="GD27">
        <f t="shared" ca="1" si="33"/>
        <v>24.64</v>
      </c>
      <c r="GE27" t="str">
        <f t="shared" ca="1" si="34"/>
        <v>WON</v>
      </c>
      <c r="GF27">
        <f t="shared" ca="1" si="200"/>
        <v>6</v>
      </c>
      <c r="GG27">
        <f t="shared" ca="1" si="201"/>
        <v>1</v>
      </c>
      <c r="GH27">
        <f t="shared" ca="1" si="202"/>
        <v>0</v>
      </c>
      <c r="GI27">
        <f t="shared" ca="1" si="203"/>
        <v>2</v>
      </c>
      <c r="GJ27">
        <f t="shared" ca="1" si="204"/>
        <v>40</v>
      </c>
      <c r="GK27">
        <f t="shared" ca="1" si="205"/>
        <v>83</v>
      </c>
      <c r="GL27">
        <f t="shared" ca="1" si="206"/>
        <v>10</v>
      </c>
      <c r="GM27">
        <f t="shared" ca="1" si="207"/>
        <v>36</v>
      </c>
      <c r="GN27">
        <f t="shared" ca="1" si="208"/>
        <v>0</v>
      </c>
      <c r="GO27">
        <f t="shared" ca="1" si="209"/>
        <v>0</v>
      </c>
      <c r="GP27">
        <f t="shared" ca="1" si="35"/>
        <v>26.21</v>
      </c>
      <c r="GQ27" t="str">
        <f t="shared" ca="1" si="36"/>
        <v>WON</v>
      </c>
      <c r="GR27">
        <f t="shared" ca="1" si="210"/>
        <v>5</v>
      </c>
      <c r="GS27">
        <f t="shared" ca="1" si="211"/>
        <v>3</v>
      </c>
      <c r="GT27">
        <f t="shared" ca="1" si="212"/>
        <v>1</v>
      </c>
      <c r="GU27">
        <f t="shared" ca="1" si="213"/>
        <v>1</v>
      </c>
      <c r="GV27">
        <f t="shared" ca="1" si="214"/>
        <v>0</v>
      </c>
      <c r="GW27">
        <f t="shared" ca="1" si="215"/>
        <v>56</v>
      </c>
      <c r="GX27">
        <f t="shared" ca="1" si="216"/>
        <v>8</v>
      </c>
      <c r="GY27">
        <f t="shared" ca="1" si="217"/>
        <v>0</v>
      </c>
      <c r="GZ27">
        <f t="shared" ca="1" si="218"/>
        <v>41</v>
      </c>
      <c r="HA27">
        <f t="shared" ca="1" si="219"/>
        <v>0</v>
      </c>
      <c r="HB27">
        <f t="shared" ca="1" si="37"/>
        <v>27.04</v>
      </c>
      <c r="HC27" t="str">
        <f t="shared" ca="1" si="38"/>
        <v>WON</v>
      </c>
      <c r="HD27">
        <f t="shared" ca="1" si="220"/>
        <v>7</v>
      </c>
      <c r="HE27">
        <f t="shared" ca="1" si="221"/>
        <v>4</v>
      </c>
      <c r="HF27">
        <f t="shared" ca="1" si="222"/>
        <v>0</v>
      </c>
      <c r="HG27">
        <f t="shared" ca="1" si="223"/>
        <v>2</v>
      </c>
      <c r="HH27">
        <f t="shared" ca="1" si="224"/>
        <v>81</v>
      </c>
      <c r="HI27">
        <f t="shared" ca="1" si="225"/>
        <v>0</v>
      </c>
      <c r="HJ27">
        <f t="shared" ca="1" si="226"/>
        <v>20</v>
      </c>
      <c r="HK27">
        <f t="shared" ca="1" si="227"/>
        <v>0</v>
      </c>
      <c r="HL27">
        <f t="shared" ca="1" si="228"/>
        <v>111</v>
      </c>
      <c r="HM27">
        <f t="shared" ca="1" si="229"/>
        <v>58</v>
      </c>
      <c r="HN27">
        <f t="shared" ca="1" si="39"/>
        <v>23.52</v>
      </c>
      <c r="HO27" t="str">
        <f t="shared" ca="1" si="40"/>
        <v>WON</v>
      </c>
      <c r="HP27">
        <f t="shared" ca="1" si="230"/>
        <v>5</v>
      </c>
      <c r="HQ27">
        <f t="shared" ca="1" si="231"/>
        <v>1</v>
      </c>
      <c r="HR27">
        <f t="shared" ca="1" si="232"/>
        <v>1</v>
      </c>
      <c r="HS27">
        <f t="shared" ca="1" si="233"/>
        <v>2</v>
      </c>
      <c r="HT27">
        <f t="shared" ca="1" si="234"/>
        <v>100</v>
      </c>
      <c r="HU27">
        <f t="shared" ca="1" si="235"/>
        <v>48</v>
      </c>
      <c r="HV27">
        <f t="shared" ca="1" si="236"/>
        <v>0</v>
      </c>
      <c r="HW27">
        <f t="shared" ca="1" si="237"/>
        <v>48</v>
      </c>
      <c r="HX27">
        <f t="shared" ca="1" si="238"/>
        <v>30</v>
      </c>
      <c r="HY27">
        <f t="shared" ca="1" si="239"/>
        <v>0</v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17</v>
      </c>
      <c r="G28">
        <f t="shared" ca="1" si="53"/>
        <v>7</v>
      </c>
      <c r="H28">
        <f t="shared" ca="1" si="54"/>
        <v>41.17647058823529</v>
      </c>
      <c r="I28">
        <f t="shared" ca="1" si="1"/>
        <v>22.698823529411765</v>
      </c>
      <c r="J28">
        <f t="shared" ca="1" si="55"/>
        <v>29.698823529411765</v>
      </c>
      <c r="K28">
        <f t="shared" ca="1" si="2"/>
        <v>29.698823526611765</v>
      </c>
      <c r="L28">
        <f t="shared" ca="1" si="3"/>
        <v>151</v>
      </c>
      <c r="M28">
        <f t="shared" ca="1" si="56"/>
        <v>25.47</v>
      </c>
      <c r="N28">
        <f t="shared" ca="1" si="4"/>
        <v>64</v>
      </c>
      <c r="O28">
        <f t="shared" ca="1" si="57"/>
        <v>25.469999997199999</v>
      </c>
      <c r="P28">
        <f t="shared" ca="1" si="5"/>
        <v>127</v>
      </c>
      <c r="Q28">
        <f t="shared" ca="1" si="58"/>
        <v>76</v>
      </c>
      <c r="R28">
        <f t="shared" ca="1" si="59"/>
        <v>26</v>
      </c>
      <c r="S28">
        <f t="shared" ca="1" si="60"/>
        <v>8</v>
      </c>
      <c r="T28">
        <f t="shared" ca="1" si="61"/>
        <v>152</v>
      </c>
      <c r="U28" t="str">
        <f t="shared" ca="1" si="6"/>
        <v>847991973923Brian Whybrow</v>
      </c>
      <c r="V28">
        <f t="shared" ca="1" si="62"/>
        <v>26</v>
      </c>
      <c r="W28">
        <f t="shared" si="63"/>
        <v>27</v>
      </c>
      <c r="X28">
        <f t="shared" ca="1" si="64"/>
        <v>78</v>
      </c>
      <c r="Y28">
        <f t="shared" ca="1" si="65"/>
        <v>12</v>
      </c>
      <c r="Z28" t="str">
        <f t="shared" ca="1" si="66"/>
        <v>987Brian Whybrowzz</v>
      </c>
      <c r="AA28">
        <f t="shared" ca="1" si="67"/>
        <v>33</v>
      </c>
      <c r="AB28">
        <f t="shared" si="68"/>
        <v>27</v>
      </c>
      <c r="AC28">
        <f t="shared" ca="1" si="69"/>
        <v>38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>
        <f t="shared" ca="1" si="17"/>
        <v>22.27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0</v>
      </c>
      <c r="CQ28">
        <f t="shared" ca="1" si="123"/>
        <v>1</v>
      </c>
      <c r="CR28">
        <f t="shared" ca="1" si="124"/>
        <v>10</v>
      </c>
      <c r="CS28">
        <f t="shared" ca="1" si="125"/>
        <v>0</v>
      </c>
      <c r="CT28">
        <f t="shared" ca="1" si="126"/>
        <v>90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24.79</v>
      </c>
      <c r="CY28" t="str">
        <f t="shared" ca="1" si="20"/>
        <v>LOST</v>
      </c>
      <c r="CZ28">
        <f t="shared" ca="1" si="130"/>
        <v>3</v>
      </c>
      <c r="DA28">
        <f t="shared" ca="1" si="131"/>
        <v>3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22.06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2</v>
      </c>
      <c r="DP28">
        <f t="shared" ca="1" si="144"/>
        <v>43</v>
      </c>
      <c r="DQ28">
        <f t="shared" ca="1" si="145"/>
        <v>0</v>
      </c>
      <c r="DR28">
        <f t="shared" ca="1" si="146"/>
        <v>57</v>
      </c>
      <c r="DS28">
        <f t="shared" ca="1" si="147"/>
        <v>5</v>
      </c>
      <c r="DT28">
        <f t="shared" ca="1" si="148"/>
        <v>0</v>
      </c>
      <c r="DU28">
        <f t="shared" ca="1" si="149"/>
        <v>14</v>
      </c>
      <c r="DV28">
        <f t="shared" ca="1" si="23"/>
        <v>21.62</v>
      </c>
      <c r="DW28" t="str">
        <f t="shared" ca="1" si="24"/>
        <v>WON</v>
      </c>
      <c r="DX28">
        <f t="shared" ca="1" si="150"/>
        <v>5</v>
      </c>
      <c r="DY28">
        <f t="shared" ca="1" si="151"/>
        <v>1</v>
      </c>
      <c r="DZ28">
        <f t="shared" ca="1" si="152"/>
        <v>1</v>
      </c>
      <c r="EA28">
        <f t="shared" ca="1" si="153"/>
        <v>2</v>
      </c>
      <c r="EB28">
        <f t="shared" ca="1" si="154"/>
        <v>20</v>
      </c>
      <c r="EC28">
        <f t="shared" ca="1" si="155"/>
        <v>8</v>
      </c>
      <c r="ED28">
        <f t="shared" ca="1" si="156"/>
        <v>0</v>
      </c>
      <c r="EE28">
        <f t="shared" ca="1" si="157"/>
        <v>2</v>
      </c>
      <c r="EF28">
        <f t="shared" ca="1" si="158"/>
        <v>10</v>
      </c>
      <c r="EG28">
        <f t="shared" ca="1" si="159"/>
        <v>0</v>
      </c>
      <c r="EH28">
        <f t="shared" ca="1" si="25"/>
        <v>19.86</v>
      </c>
      <c r="EI28" t="str">
        <f t="shared" ca="1" si="26"/>
        <v>LOST</v>
      </c>
      <c r="EJ28">
        <f t="shared" ca="1" si="160"/>
        <v>2</v>
      </c>
      <c r="EK28">
        <f t="shared" ca="1" si="161"/>
        <v>2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20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21.47</v>
      </c>
      <c r="EU28" t="str">
        <f t="shared" ca="1" si="28"/>
        <v>WON</v>
      </c>
      <c r="EV28">
        <f t="shared" ca="1" si="170"/>
        <v>5</v>
      </c>
      <c r="EW28">
        <f t="shared" ca="1" si="171"/>
        <v>1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73</v>
      </c>
      <c r="FB28">
        <f t="shared" ca="1" si="176"/>
        <v>5</v>
      </c>
      <c r="FC28">
        <f t="shared" ca="1" si="177"/>
        <v>40</v>
      </c>
      <c r="FD28">
        <f t="shared" ca="1" si="178"/>
        <v>0</v>
      </c>
      <c r="FE28">
        <f t="shared" ca="1" si="179"/>
        <v>0</v>
      </c>
      <c r="FF28">
        <f t="shared" ca="1" si="29"/>
        <v>24.89</v>
      </c>
      <c r="FG28" t="str">
        <f t="shared" ca="1" si="30"/>
        <v>LOST</v>
      </c>
      <c r="FH28">
        <f t="shared" ca="1" si="180"/>
        <v>4</v>
      </c>
      <c r="FI28">
        <f t="shared" ca="1" si="181"/>
        <v>3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158</v>
      </c>
      <c r="FP28">
        <f t="shared" ca="1" si="188"/>
        <v>0</v>
      </c>
      <c r="FQ28">
        <f t="shared" ca="1" si="189"/>
        <v>0</v>
      </c>
      <c r="FR28">
        <f t="shared" ca="1" si="31"/>
        <v>20.440000000000001</v>
      </c>
      <c r="FS28" t="str">
        <f t="shared" ca="1" si="32"/>
        <v>LOST</v>
      </c>
      <c r="FT28">
        <f t="shared" ca="1" si="190"/>
        <v>5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>
        <f t="shared" ca="1" si="33"/>
        <v>24.53</v>
      </c>
      <c r="GE28" t="str">
        <f t="shared" ca="1" si="34"/>
        <v>LOST</v>
      </c>
      <c r="GF28">
        <f t="shared" ca="1" si="200"/>
        <v>5</v>
      </c>
      <c r="GG28">
        <f t="shared" ca="1" si="201"/>
        <v>4</v>
      </c>
      <c r="GH28">
        <f t="shared" ca="1" si="202"/>
        <v>0</v>
      </c>
      <c r="GI28">
        <f t="shared" ca="1" si="203"/>
        <v>0</v>
      </c>
      <c r="GJ28">
        <f t="shared" ca="1" si="204"/>
        <v>0</v>
      </c>
      <c r="GK28">
        <f t="shared" ca="1" si="205"/>
        <v>48</v>
      </c>
      <c r="GL28">
        <f t="shared" ca="1" si="206"/>
        <v>0</v>
      </c>
      <c r="GM28">
        <f t="shared" ca="1" si="207"/>
        <v>25</v>
      </c>
      <c r="GN28">
        <f t="shared" ca="1" si="208"/>
        <v>0</v>
      </c>
      <c r="GO28">
        <f t="shared" ca="1" si="209"/>
        <v>0</v>
      </c>
      <c r="GP28">
        <f t="shared" ca="1" si="35"/>
        <v>21.39</v>
      </c>
      <c r="GQ28" t="str">
        <f t="shared" ca="1" si="36"/>
        <v>LOST</v>
      </c>
      <c r="GR28">
        <f t="shared" ca="1" si="210"/>
        <v>4</v>
      </c>
      <c r="GS28">
        <f t="shared" ca="1" si="211"/>
        <v>1</v>
      </c>
      <c r="GT28">
        <f t="shared" ca="1" si="212"/>
        <v>1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4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23.02</v>
      </c>
      <c r="HC28" t="str">
        <f t="shared" ca="1" si="38"/>
        <v>LOST</v>
      </c>
      <c r="HD28">
        <f t="shared" ca="1" si="220"/>
        <v>5</v>
      </c>
      <c r="HE28">
        <f t="shared" ca="1" si="221"/>
        <v>3</v>
      </c>
      <c r="HF28">
        <f t="shared" ca="1" si="222"/>
        <v>0</v>
      </c>
      <c r="HG28">
        <f t="shared" ca="1" si="223"/>
        <v>0</v>
      </c>
      <c r="HH28">
        <f t="shared" ca="1" si="224"/>
        <v>0</v>
      </c>
      <c r="HI28">
        <f t="shared" ca="1" si="225"/>
        <v>0</v>
      </c>
      <c r="HJ28">
        <f t="shared" ca="1" si="226"/>
        <v>32</v>
      </c>
      <c r="HK28">
        <f t="shared" ca="1" si="227"/>
        <v>0</v>
      </c>
      <c r="HL28">
        <f t="shared" ca="1" si="228"/>
        <v>0</v>
      </c>
      <c r="HM28">
        <f t="shared" ca="1" si="229"/>
        <v>0</v>
      </c>
      <c r="HN28">
        <f t="shared" ca="1" si="39"/>
        <v>19.61</v>
      </c>
      <c r="HO28" t="str">
        <f t="shared" ca="1" si="40"/>
        <v>WON</v>
      </c>
      <c r="HP28">
        <f t="shared" ca="1" si="230"/>
        <v>6</v>
      </c>
      <c r="HQ28">
        <f t="shared" ca="1" si="231"/>
        <v>0</v>
      </c>
      <c r="HR28">
        <f t="shared" ca="1" si="232"/>
        <v>0</v>
      </c>
      <c r="HS28">
        <f t="shared" ca="1" si="233"/>
        <v>1</v>
      </c>
      <c r="HT28">
        <f t="shared" ca="1" si="234"/>
        <v>0</v>
      </c>
      <c r="HU28">
        <f t="shared" ca="1" si="235"/>
        <v>0</v>
      </c>
      <c r="HV28">
        <f t="shared" ca="1" si="236"/>
        <v>16</v>
      </c>
      <c r="HW28">
        <f t="shared" ca="1" si="237"/>
        <v>68</v>
      </c>
      <c r="HX28">
        <f t="shared" ca="1" si="238"/>
        <v>75</v>
      </c>
      <c r="HY28">
        <f t="shared" ca="1" si="239"/>
        <v>0</v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16</v>
      </c>
      <c r="G29">
        <f t="shared" ca="1" si="53"/>
        <v>11</v>
      </c>
      <c r="H29">
        <f t="shared" ca="1" si="54"/>
        <v>68.75</v>
      </c>
      <c r="I29">
        <f t="shared" ca="1" si="1"/>
        <v>23.299374999999998</v>
      </c>
      <c r="J29">
        <f t="shared" ca="1" si="55"/>
        <v>34.299374999999998</v>
      </c>
      <c r="K29">
        <f t="shared" ca="1" si="2"/>
        <v>34.299374997099996</v>
      </c>
      <c r="L29">
        <f t="shared" ca="1" si="3"/>
        <v>131</v>
      </c>
      <c r="M29">
        <f t="shared" ca="1" si="56"/>
        <v>28.36</v>
      </c>
      <c r="N29">
        <f t="shared" ca="1" si="4"/>
        <v>30</v>
      </c>
      <c r="O29">
        <f t="shared" ca="1" si="57"/>
        <v>28.359999997100001</v>
      </c>
      <c r="P29">
        <f t="shared" ca="1" si="5"/>
        <v>5</v>
      </c>
      <c r="Q29">
        <f t="shared" ca="1" si="58"/>
        <v>65</v>
      </c>
      <c r="R29">
        <f t="shared" ca="1" si="59"/>
        <v>25</v>
      </c>
      <c r="S29">
        <f t="shared" ca="1" si="60"/>
        <v>6</v>
      </c>
      <c r="T29">
        <f t="shared" ca="1" si="61"/>
        <v>133</v>
      </c>
      <c r="U29" t="str">
        <f t="shared" ca="1" si="6"/>
        <v>866993974934Connor Scutt</v>
      </c>
      <c r="V29">
        <f t="shared" ca="1" si="62"/>
        <v>35</v>
      </c>
      <c r="W29">
        <f t="shared" si="63"/>
        <v>28</v>
      </c>
      <c r="X29">
        <f t="shared" ca="1" si="64"/>
        <v>228</v>
      </c>
      <c r="Y29">
        <f t="shared" ca="1" si="65"/>
        <v>11</v>
      </c>
      <c r="Z29" t="str">
        <f t="shared" ca="1" si="66"/>
        <v>988Connor Scuttzz</v>
      </c>
      <c r="AA29">
        <f t="shared" ca="1" si="67"/>
        <v>40</v>
      </c>
      <c r="AB29">
        <f t="shared" si="68"/>
        <v>28</v>
      </c>
      <c r="AC29">
        <f t="shared" ca="1" si="69"/>
        <v>158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>
        <f t="shared" ca="1" si="17"/>
        <v>27.08</v>
      </c>
      <c r="CM29" t="str">
        <f t="shared" ca="1" si="18"/>
        <v>WON</v>
      </c>
      <c r="CN29">
        <f t="shared" ca="1" si="120"/>
        <v>3</v>
      </c>
      <c r="CO29">
        <f t="shared" ca="1" si="121"/>
        <v>1</v>
      </c>
      <c r="CP29">
        <f t="shared" ca="1" si="122"/>
        <v>0</v>
      </c>
      <c r="CQ29">
        <f t="shared" ca="1" si="123"/>
        <v>1</v>
      </c>
      <c r="CR29">
        <f t="shared" ca="1" si="124"/>
        <v>0</v>
      </c>
      <c r="CS29">
        <f t="shared" ca="1" si="125"/>
        <v>91</v>
      </c>
      <c r="CT29">
        <f t="shared" ca="1" si="126"/>
        <v>0</v>
      </c>
      <c r="CU29">
        <f t="shared" ca="1" si="127"/>
        <v>93</v>
      </c>
      <c r="CV29">
        <f t="shared" ca="1" si="128"/>
        <v>0</v>
      </c>
      <c r="CW29">
        <f t="shared" ca="1" si="129"/>
        <v>98</v>
      </c>
      <c r="CX29">
        <f t="shared" ca="1" si="19"/>
        <v>22.68</v>
      </c>
      <c r="CY29" t="str">
        <f t="shared" ca="1" si="20"/>
        <v>LOST</v>
      </c>
      <c r="CZ29">
        <f t="shared" ca="1" si="130"/>
        <v>6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32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20.88</v>
      </c>
      <c r="DK29" t="str">
        <f t="shared" ca="1" si="22"/>
        <v>WON</v>
      </c>
      <c r="DL29">
        <f t="shared" ca="1" si="140"/>
        <v>4</v>
      </c>
      <c r="DM29">
        <f t="shared" ca="1" si="141"/>
        <v>3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8</v>
      </c>
      <c r="DR29">
        <f t="shared" ca="1" si="146"/>
        <v>0</v>
      </c>
      <c r="DS29">
        <f t="shared" ca="1" si="147"/>
        <v>40</v>
      </c>
      <c r="DT29">
        <f t="shared" ca="1" si="148"/>
        <v>0</v>
      </c>
      <c r="DU29">
        <f t="shared" ca="1" si="149"/>
        <v>20</v>
      </c>
      <c r="DV29">
        <f t="shared" ca="1" si="23"/>
        <v>22.94</v>
      </c>
      <c r="DW29" t="str">
        <f t="shared" ca="1" si="24"/>
        <v>WON</v>
      </c>
      <c r="DX29">
        <f t="shared" ca="1" si="150"/>
        <v>4</v>
      </c>
      <c r="DY29">
        <f t="shared" ca="1" si="151"/>
        <v>2</v>
      </c>
      <c r="DZ29">
        <f t="shared" ca="1" si="152"/>
        <v>1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52</v>
      </c>
      <c r="EE29">
        <f t="shared" ca="1" si="157"/>
        <v>4</v>
      </c>
      <c r="EF29">
        <f t="shared" ca="1" si="158"/>
        <v>0</v>
      </c>
      <c r="EG29">
        <f t="shared" ca="1" si="159"/>
        <v>110</v>
      </c>
      <c r="EH29">
        <f t="shared" ca="1" si="25"/>
        <v>24.24</v>
      </c>
      <c r="EI29" t="str">
        <f t="shared" ca="1" si="26"/>
        <v>WON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32</v>
      </c>
      <c r="EP29">
        <f t="shared" ca="1" si="166"/>
        <v>40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21.47</v>
      </c>
      <c r="EU29" t="str">
        <f t="shared" ca="1" si="28"/>
        <v>WON</v>
      </c>
      <c r="EV29">
        <f t="shared" ca="1" si="170"/>
        <v>4</v>
      </c>
      <c r="EW29">
        <f t="shared" ca="1" si="171"/>
        <v>0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38</v>
      </c>
      <c r="FB29">
        <f t="shared" ca="1" si="176"/>
        <v>20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22.7</v>
      </c>
      <c r="FG29" t="str">
        <f t="shared" ca="1" si="30"/>
        <v>LOST</v>
      </c>
      <c r="FH29">
        <f t="shared" ca="1" si="180"/>
        <v>2</v>
      </c>
      <c r="FI29">
        <f t="shared" ca="1" si="181"/>
        <v>1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0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21.89</v>
      </c>
      <c r="FS29" t="str">
        <f t="shared" ca="1" si="32"/>
        <v>WON</v>
      </c>
      <c r="FT29">
        <f t="shared" ca="1" si="190"/>
        <v>2</v>
      </c>
      <c r="FU29">
        <f t="shared" ca="1" si="191"/>
        <v>2</v>
      </c>
      <c r="FV29">
        <f t="shared" ca="1" si="192"/>
        <v>0</v>
      </c>
      <c r="FW29">
        <f t="shared" ca="1" si="193"/>
        <v>1</v>
      </c>
      <c r="FX29">
        <f t="shared" ca="1" si="194"/>
        <v>0</v>
      </c>
      <c r="FY29">
        <f t="shared" ca="1" si="195"/>
        <v>10</v>
      </c>
      <c r="FZ29">
        <f t="shared" ca="1" si="196"/>
        <v>0</v>
      </c>
      <c r="GA29">
        <f t="shared" ca="1" si="197"/>
        <v>32</v>
      </c>
      <c r="GB29">
        <f t="shared" ca="1" si="198"/>
        <v>0</v>
      </c>
      <c r="GC29">
        <f t="shared" ca="1" si="199"/>
        <v>82</v>
      </c>
      <c r="GD29">
        <f t="shared" ca="1" si="33"/>
        <v>25.97</v>
      </c>
      <c r="GE29" t="str">
        <f t="shared" ca="1" si="34"/>
        <v>LOST</v>
      </c>
      <c r="GF29">
        <f t="shared" ca="1" si="200"/>
        <v>5</v>
      </c>
      <c r="GG29">
        <f t="shared" ca="1" si="201"/>
        <v>2</v>
      </c>
      <c r="GH29">
        <f t="shared" ca="1" si="202"/>
        <v>0</v>
      </c>
      <c r="GI29">
        <f t="shared" ca="1" si="203"/>
        <v>0</v>
      </c>
      <c r="GJ29">
        <f t="shared" ca="1" si="204"/>
        <v>0</v>
      </c>
      <c r="GK29">
        <f t="shared" ca="1" si="205"/>
        <v>32</v>
      </c>
      <c r="GL29">
        <f t="shared" ca="1" si="206"/>
        <v>40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>
        <f t="shared" ca="1" si="35"/>
        <v>23.9</v>
      </c>
      <c r="GQ29" t="str">
        <f t="shared" ca="1" si="36"/>
        <v>WON</v>
      </c>
      <c r="GR29">
        <f t="shared" ca="1" si="210"/>
        <v>6</v>
      </c>
      <c r="GS29">
        <f t="shared" ca="1" si="211"/>
        <v>2</v>
      </c>
      <c r="GT29">
        <f t="shared" ca="1" si="212"/>
        <v>1</v>
      </c>
      <c r="GU29">
        <f t="shared" ca="1" si="213"/>
        <v>1</v>
      </c>
      <c r="GV29">
        <f t="shared" ca="1" si="214"/>
        <v>0</v>
      </c>
      <c r="GW29">
        <f t="shared" ca="1" si="215"/>
        <v>36</v>
      </c>
      <c r="GX29">
        <f t="shared" ca="1" si="216"/>
        <v>0</v>
      </c>
      <c r="GY29">
        <f t="shared" ca="1" si="217"/>
        <v>36</v>
      </c>
      <c r="GZ29">
        <f t="shared" ca="1" si="218"/>
        <v>0</v>
      </c>
      <c r="HA29">
        <f t="shared" ca="1" si="219"/>
        <v>32</v>
      </c>
      <c r="HB29">
        <f t="shared" ca="1" si="37"/>
        <v>21.74</v>
      </c>
      <c r="HC29" t="str">
        <f t="shared" ca="1" si="38"/>
        <v>WON</v>
      </c>
      <c r="HD29">
        <f t="shared" ca="1" si="220"/>
        <v>2</v>
      </c>
      <c r="HE29">
        <f t="shared" ca="1" si="221"/>
        <v>3</v>
      </c>
      <c r="HF29">
        <f t="shared" ca="1" si="222"/>
        <v>2</v>
      </c>
      <c r="HG29">
        <f t="shared" ca="1" si="223"/>
        <v>1</v>
      </c>
      <c r="HH29">
        <f t="shared" ca="1" si="224"/>
        <v>0</v>
      </c>
      <c r="HI29">
        <f t="shared" ca="1" si="225"/>
        <v>32</v>
      </c>
      <c r="HJ29">
        <f t="shared" ca="1" si="226"/>
        <v>47</v>
      </c>
      <c r="HK29">
        <f t="shared" ca="1" si="227"/>
        <v>0</v>
      </c>
      <c r="HL29">
        <f t="shared" ca="1" si="228"/>
        <v>140</v>
      </c>
      <c r="HM29">
        <f t="shared" ca="1" si="229"/>
        <v>0</v>
      </c>
      <c r="HN29">
        <f t="shared" ca="1" si="39"/>
        <v>28.36</v>
      </c>
      <c r="HO29" t="str">
        <f t="shared" ca="1" si="40"/>
        <v>WON</v>
      </c>
      <c r="HP29">
        <f t="shared" ca="1" si="230"/>
        <v>3</v>
      </c>
      <c r="HQ29">
        <f t="shared" ca="1" si="231"/>
        <v>3</v>
      </c>
      <c r="HR29">
        <f t="shared" ca="1" si="232"/>
        <v>1</v>
      </c>
      <c r="HS29">
        <f t="shared" ca="1" si="233"/>
        <v>1</v>
      </c>
      <c r="HT29">
        <f t="shared" ca="1" si="234"/>
        <v>0</v>
      </c>
      <c r="HU29">
        <f t="shared" ca="1" si="235"/>
        <v>16</v>
      </c>
      <c r="HV29">
        <f t="shared" ca="1" si="236"/>
        <v>160</v>
      </c>
      <c r="HW29">
        <f t="shared" ca="1" si="237"/>
        <v>16</v>
      </c>
      <c r="HX29">
        <f t="shared" ca="1" si="238"/>
        <v>0</v>
      </c>
      <c r="HY29">
        <f t="shared" ca="1" si="239"/>
        <v>0</v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16</v>
      </c>
      <c r="G30">
        <f t="shared" ca="1" si="53"/>
        <v>7</v>
      </c>
      <c r="H30">
        <f t="shared" ca="1" si="54"/>
        <v>43.75</v>
      </c>
      <c r="I30">
        <f t="shared" ca="1" si="1"/>
        <v>21.34375</v>
      </c>
      <c r="J30">
        <f t="shared" ca="1" si="55"/>
        <v>28.34375</v>
      </c>
      <c r="K30">
        <f t="shared" ca="1" si="2"/>
        <v>28.343749997</v>
      </c>
      <c r="L30">
        <f t="shared" ca="1" si="3"/>
        <v>152</v>
      </c>
      <c r="M30">
        <f t="shared" ca="1" si="56"/>
        <v>24.18</v>
      </c>
      <c r="N30">
        <f t="shared" ca="1" si="4"/>
        <v>81</v>
      </c>
      <c r="O30">
        <f t="shared" ca="1" si="57"/>
        <v>24.179999996999999</v>
      </c>
      <c r="P30">
        <f t="shared" ca="1" si="5"/>
        <v>152</v>
      </c>
      <c r="Q30">
        <f t="shared" ca="1" si="58"/>
        <v>70</v>
      </c>
      <c r="R30">
        <f t="shared" ca="1" si="59"/>
        <v>13</v>
      </c>
      <c r="S30">
        <f t="shared" ca="1" si="60"/>
        <v>1</v>
      </c>
      <c r="T30">
        <f t="shared" ca="1" si="61"/>
        <v>99</v>
      </c>
      <c r="U30" t="str">
        <f t="shared" ca="1" si="6"/>
        <v>900998986929Des Barry</v>
      </c>
      <c r="V30">
        <f t="shared" ca="1" si="62"/>
        <v>58</v>
      </c>
      <c r="W30">
        <f t="shared" si="63"/>
        <v>29</v>
      </c>
      <c r="X30">
        <f t="shared" ca="1" si="64"/>
        <v>1</v>
      </c>
      <c r="Y30">
        <f t="shared" ca="1" si="65"/>
        <v>9</v>
      </c>
      <c r="Z30" t="str">
        <f t="shared" ca="1" si="66"/>
        <v>990Des Barryzz</v>
      </c>
      <c r="AA30">
        <f t="shared" ca="1" si="67"/>
        <v>55</v>
      </c>
      <c r="AB30">
        <f t="shared" si="68"/>
        <v>29</v>
      </c>
      <c r="AC30">
        <f t="shared" ca="1" si="69"/>
        <v>232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>
        <f t="shared" ca="1" si="17"/>
        <v>20.13</v>
      </c>
      <c r="CM30" t="str">
        <f t="shared" ca="1" si="18"/>
        <v>LOST</v>
      </c>
      <c r="CN30">
        <f t="shared" ca="1" si="120"/>
        <v>4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</v>
      </c>
      <c r="CY30" t="str">
        <f t="shared" ca="1" si="20"/>
        <v>WON</v>
      </c>
      <c r="CZ30">
        <f t="shared" ca="1" si="130"/>
        <v>3</v>
      </c>
      <c r="DA30">
        <f t="shared" ca="1" si="131"/>
        <v>1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36</v>
      </c>
      <c r="DF30">
        <f t="shared" ca="1" si="136"/>
        <v>43</v>
      </c>
      <c r="DG30">
        <f t="shared" ca="1" si="137"/>
        <v>0</v>
      </c>
      <c r="DH30">
        <f t="shared" ca="1" si="138"/>
        <v>48</v>
      </c>
      <c r="DI30">
        <f t="shared" ca="1" si="139"/>
        <v>0</v>
      </c>
      <c r="DJ30">
        <f t="shared" ca="1" si="21"/>
        <v>21.15</v>
      </c>
      <c r="DK30" t="str">
        <f t="shared" ca="1" si="22"/>
        <v>WON</v>
      </c>
      <c r="DL30">
        <f t="shared" ca="1" si="140"/>
        <v>4</v>
      </c>
      <c r="DM30">
        <f t="shared" ca="1" si="141"/>
        <v>1</v>
      </c>
      <c r="DN30">
        <f t="shared" ca="1" si="142"/>
        <v>0</v>
      </c>
      <c r="DO30">
        <f t="shared" ca="1" si="143"/>
        <v>2</v>
      </c>
      <c r="DP30">
        <f t="shared" ca="1" si="144"/>
        <v>24</v>
      </c>
      <c r="DQ30">
        <f t="shared" ca="1" si="145"/>
        <v>20</v>
      </c>
      <c r="DR30">
        <f t="shared" ca="1" si="146"/>
        <v>10</v>
      </c>
      <c r="DS30">
        <f t="shared" ca="1" si="147"/>
        <v>0</v>
      </c>
      <c r="DT30">
        <f t="shared" ca="1" si="148"/>
        <v>32</v>
      </c>
      <c r="DU30">
        <f t="shared" ca="1" si="149"/>
        <v>0</v>
      </c>
      <c r="DV30">
        <f t="shared" ca="1" si="23"/>
        <v>18.16</v>
      </c>
      <c r="DW30" t="str">
        <f t="shared" ca="1" si="24"/>
        <v>LOST</v>
      </c>
      <c r="DX30">
        <f t="shared" ca="1" si="150"/>
        <v>3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34</v>
      </c>
      <c r="ED30">
        <f t="shared" ca="1" si="156"/>
        <v>5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>
        <f t="shared" ca="1" si="27"/>
        <v>21.97</v>
      </c>
      <c r="EU30" t="str">
        <f t="shared" ca="1" si="28"/>
        <v>LOST</v>
      </c>
      <c r="EV30">
        <f t="shared" ca="1" si="170"/>
        <v>3</v>
      </c>
      <c r="EW30">
        <f t="shared" ca="1" si="171"/>
        <v>1</v>
      </c>
      <c r="EX30">
        <f t="shared" ca="1" si="172"/>
        <v>1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32</v>
      </c>
      <c r="FD30">
        <f t="shared" ca="1" si="178"/>
        <v>0</v>
      </c>
      <c r="FE30">
        <f t="shared" ca="1" si="179"/>
        <v>0</v>
      </c>
      <c r="FF30">
        <f t="shared" ca="1" si="29"/>
        <v>23.48</v>
      </c>
      <c r="FG30" t="str">
        <f t="shared" ca="1" si="30"/>
        <v>WON</v>
      </c>
      <c r="FH30">
        <f t="shared" ca="1" si="180"/>
        <v>9</v>
      </c>
      <c r="FI30">
        <f t="shared" ca="1" si="181"/>
        <v>0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20</v>
      </c>
      <c r="FN30">
        <f t="shared" ca="1" si="186"/>
        <v>82</v>
      </c>
      <c r="FO30">
        <f t="shared" ca="1" si="187"/>
        <v>119</v>
      </c>
      <c r="FP30">
        <f t="shared" ca="1" si="188"/>
        <v>0</v>
      </c>
      <c r="FQ30">
        <f t="shared" ca="1" si="189"/>
        <v>0</v>
      </c>
      <c r="FR30">
        <f t="shared" ca="1" si="31"/>
        <v>19.59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0</v>
      </c>
      <c r="GA30">
        <f t="shared" ca="1" si="197"/>
        <v>32</v>
      </c>
      <c r="GB30">
        <f t="shared" ca="1" si="198"/>
        <v>13</v>
      </c>
      <c r="GC30">
        <f t="shared" ca="1" si="199"/>
        <v>0</v>
      </c>
      <c r="GD30">
        <f t="shared" ca="1" si="33"/>
        <v>22.23</v>
      </c>
      <c r="GE30" t="str">
        <f t="shared" ca="1" si="34"/>
        <v>WON</v>
      </c>
      <c r="GF30">
        <f t="shared" ca="1" si="200"/>
        <v>5</v>
      </c>
      <c r="GG30">
        <f t="shared" ca="1" si="201"/>
        <v>0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0</v>
      </c>
      <c r="GM30">
        <f t="shared" ca="1" si="207"/>
        <v>48</v>
      </c>
      <c r="GN30">
        <f t="shared" ca="1" si="208"/>
        <v>0</v>
      </c>
      <c r="GO30">
        <f t="shared" ca="1" si="209"/>
        <v>40</v>
      </c>
      <c r="GP30">
        <f t="shared" ca="1" si="35"/>
        <v>22.78</v>
      </c>
      <c r="GQ30" t="str">
        <f t="shared" ca="1" si="36"/>
        <v>LOST</v>
      </c>
      <c r="GR30">
        <f t="shared" ca="1" si="210"/>
        <v>4</v>
      </c>
      <c r="GS30">
        <f t="shared" ca="1" si="211"/>
        <v>1</v>
      </c>
      <c r="GT30">
        <f t="shared" ca="1" si="212"/>
        <v>0</v>
      </c>
      <c r="GU30">
        <f t="shared" ca="1" si="213"/>
        <v>0</v>
      </c>
      <c r="GV30">
        <f t="shared" ca="1" si="214"/>
        <v>0</v>
      </c>
      <c r="GW30">
        <f t="shared" ca="1" si="215"/>
        <v>0</v>
      </c>
      <c r="GX30">
        <f t="shared" ca="1" si="216"/>
        <v>0</v>
      </c>
      <c r="GY30">
        <f t="shared" ca="1" si="217"/>
        <v>0</v>
      </c>
      <c r="GZ30">
        <f t="shared" ca="1" si="218"/>
        <v>0</v>
      </c>
      <c r="HA30">
        <f t="shared" ca="1" si="219"/>
        <v>0</v>
      </c>
      <c r="HB30">
        <f t="shared" ca="1" si="37"/>
        <v>23.58</v>
      </c>
      <c r="HC30" t="str">
        <f t="shared" ca="1" si="38"/>
        <v>LOST</v>
      </c>
      <c r="HD30">
        <f t="shared" ca="1" si="220"/>
        <v>6</v>
      </c>
      <c r="HE30">
        <f t="shared" ca="1" si="221"/>
        <v>1</v>
      </c>
      <c r="HF30">
        <f t="shared" ca="1" si="222"/>
        <v>0</v>
      </c>
      <c r="HG30">
        <f t="shared" ca="1" si="223"/>
        <v>0</v>
      </c>
      <c r="HH30">
        <f t="shared" ca="1" si="224"/>
        <v>0</v>
      </c>
      <c r="HI30">
        <f t="shared" ca="1" si="225"/>
        <v>74</v>
      </c>
      <c r="HJ30">
        <f t="shared" ca="1" si="226"/>
        <v>0</v>
      </c>
      <c r="HK30">
        <f t="shared" ca="1" si="227"/>
        <v>0</v>
      </c>
      <c r="HL30">
        <f t="shared" ca="1" si="228"/>
        <v>59</v>
      </c>
      <c r="HM30">
        <f t="shared" ca="1" si="229"/>
        <v>0</v>
      </c>
      <c r="HN30">
        <f t="shared" ca="1" si="39"/>
        <v>18.71</v>
      </c>
      <c r="HO30" t="str">
        <f t="shared" ca="1" si="40"/>
        <v>WON</v>
      </c>
      <c r="HP30">
        <f t="shared" ca="1" si="230"/>
        <v>5</v>
      </c>
      <c r="HQ30">
        <f t="shared" ca="1" si="231"/>
        <v>0</v>
      </c>
      <c r="HR30">
        <f t="shared" ca="1" si="232"/>
        <v>0</v>
      </c>
      <c r="HS30">
        <f t="shared" ca="1" si="233"/>
        <v>2</v>
      </c>
      <c r="HT30">
        <f t="shared" ca="1" si="234"/>
        <v>91</v>
      </c>
      <c r="HU30">
        <f t="shared" ca="1" si="235"/>
        <v>10</v>
      </c>
      <c r="HV30">
        <f t="shared" ca="1" si="236"/>
        <v>18</v>
      </c>
      <c r="HW30">
        <f t="shared" ca="1" si="237"/>
        <v>0</v>
      </c>
      <c r="HX30">
        <f t="shared" ca="1" si="238"/>
        <v>32</v>
      </c>
      <c r="HY30">
        <f t="shared" ca="1" si="239"/>
        <v>0</v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9</v>
      </c>
      <c r="G31">
        <f t="shared" ca="1" si="53"/>
        <v>3</v>
      </c>
      <c r="H31">
        <f t="shared" ca="1" si="54"/>
        <v>33.333333333333329</v>
      </c>
      <c r="I31">
        <f t="shared" ca="1" si="1"/>
        <v>19.341111111111111</v>
      </c>
      <c r="J31">
        <f t="shared" ca="1" si="55"/>
        <v>22.341111111111111</v>
      </c>
      <c r="K31">
        <f t="shared" ca="1" si="2"/>
        <v>22.341111108011113</v>
      </c>
      <c r="L31">
        <f t="shared" ca="1" si="3"/>
        <v>8</v>
      </c>
      <c r="M31">
        <f t="shared" ca="1" si="56"/>
        <v>24.24</v>
      </c>
      <c r="N31">
        <f t="shared" ca="1" si="4"/>
        <v>78</v>
      </c>
      <c r="O31">
        <f t="shared" ca="1" si="57"/>
        <v>24.2399999969</v>
      </c>
      <c r="P31">
        <f t="shared" ca="1" si="5"/>
        <v>28</v>
      </c>
      <c r="Q31">
        <f t="shared" ca="1" si="58"/>
        <v>29</v>
      </c>
      <c r="R31">
        <f t="shared" ca="1" si="59"/>
        <v>7</v>
      </c>
      <c r="S31">
        <f t="shared" ca="1" si="60"/>
        <v>0</v>
      </c>
      <c r="T31">
        <f t="shared" ca="1" si="61"/>
        <v>43</v>
      </c>
      <c r="U31" t="str">
        <f t="shared" ca="1" si="6"/>
        <v>956999992970Daryl Clark</v>
      </c>
      <c r="V31">
        <f t="shared" ca="1" si="62"/>
        <v>86</v>
      </c>
      <c r="W31">
        <f t="shared" si="63"/>
        <v>30</v>
      </c>
      <c r="X31">
        <f t="shared" ca="1" si="64"/>
        <v>233</v>
      </c>
      <c r="Y31">
        <f t="shared" ca="1" si="65"/>
        <v>5</v>
      </c>
      <c r="Z31" t="str">
        <f t="shared" ca="1" si="66"/>
        <v>994Daryl Clarkzz</v>
      </c>
      <c r="AA31">
        <f t="shared" ca="1" si="67"/>
        <v>76</v>
      </c>
      <c r="AB31">
        <f t="shared" si="68"/>
        <v>30</v>
      </c>
      <c r="AC31">
        <f t="shared" ca="1" si="69"/>
        <v>228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>
        <f t="shared" ca="1" si="20"/>
        <v>0</v>
      </c>
      <c r="CZ31">
        <f t="shared" ca="1" si="130"/>
        <v>0</v>
      </c>
      <c r="DA31">
        <f t="shared" ca="1" si="131"/>
        <v>0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18.12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25</v>
      </c>
      <c r="DS31">
        <f t="shared" ca="1" si="147"/>
        <v>85</v>
      </c>
      <c r="DT31">
        <f t="shared" ca="1" si="148"/>
        <v>0</v>
      </c>
      <c r="DU31">
        <f t="shared" ca="1" si="149"/>
        <v>32</v>
      </c>
      <c r="DV31">
        <f t="shared" ca="1" si="23"/>
        <v>24.24</v>
      </c>
      <c r="DW31" t="str">
        <f t="shared" ca="1" si="24"/>
        <v>WON</v>
      </c>
      <c r="DX31">
        <f t="shared" ca="1" si="150"/>
        <v>7</v>
      </c>
      <c r="DY31">
        <f t="shared" ca="1" si="151"/>
        <v>1</v>
      </c>
      <c r="DZ31">
        <f t="shared" ca="1" si="152"/>
        <v>0</v>
      </c>
      <c r="EA31">
        <f t="shared" ca="1" si="153"/>
        <v>1</v>
      </c>
      <c r="EB31">
        <f t="shared" ca="1" si="154"/>
        <v>0</v>
      </c>
      <c r="EC31">
        <f t="shared" ca="1" si="155"/>
        <v>35</v>
      </c>
      <c r="ED31">
        <f t="shared" ca="1" si="156"/>
        <v>40</v>
      </c>
      <c r="EE31">
        <f t="shared" ca="1" si="157"/>
        <v>0</v>
      </c>
      <c r="EF31">
        <f t="shared" ca="1" si="158"/>
        <v>28</v>
      </c>
      <c r="EG31">
        <f t="shared" ca="1" si="159"/>
        <v>0</v>
      </c>
      <c r="EH31">
        <f t="shared" ca="1" si="25"/>
        <v>19.52</v>
      </c>
      <c r="EI31" t="str">
        <f t="shared" ca="1" si="26"/>
        <v>WON</v>
      </c>
      <c r="EJ31">
        <f t="shared" ca="1" si="160"/>
        <v>5</v>
      </c>
      <c r="EK31">
        <f t="shared" ca="1" si="161"/>
        <v>0</v>
      </c>
      <c r="EL31">
        <f t="shared" ca="1" si="162"/>
        <v>0</v>
      </c>
      <c r="EM31">
        <f t="shared" ca="1" si="163"/>
        <v>2</v>
      </c>
      <c r="EN31">
        <f t="shared" ca="1" si="164"/>
        <v>16</v>
      </c>
      <c r="EO31">
        <f t="shared" ca="1" si="165"/>
        <v>4</v>
      </c>
      <c r="EP31">
        <f t="shared" ca="1" si="166"/>
        <v>8</v>
      </c>
      <c r="EQ31">
        <f t="shared" ca="1" si="167"/>
        <v>20</v>
      </c>
      <c r="ER31">
        <f t="shared" ca="1" si="168"/>
        <v>0</v>
      </c>
      <c r="ES31">
        <f t="shared" ca="1" si="169"/>
        <v>0</v>
      </c>
      <c r="ET31">
        <f t="shared" ca="1" si="27"/>
        <v>16.489999999999998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19.420000000000002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0</v>
      </c>
      <c r="FN31">
        <f t="shared" ca="1" si="186"/>
        <v>42</v>
      </c>
      <c r="FO31">
        <f t="shared" ca="1" si="187"/>
        <v>0</v>
      </c>
      <c r="FP31">
        <f t="shared" ca="1" si="188"/>
        <v>5</v>
      </c>
      <c r="FQ31">
        <f t="shared" ca="1" si="189"/>
        <v>0</v>
      </c>
      <c r="FR31">
        <f t="shared" ca="1" si="31"/>
        <v>19.02</v>
      </c>
      <c r="FS31" t="str">
        <f t="shared" ca="1" si="32"/>
        <v>LOST</v>
      </c>
      <c r="FT31">
        <f t="shared" ca="1" si="190"/>
        <v>1</v>
      </c>
      <c r="FU31">
        <f t="shared" ca="1" si="191"/>
        <v>3</v>
      </c>
      <c r="FV31">
        <f t="shared" ca="1" si="192"/>
        <v>0</v>
      </c>
      <c r="FW31">
        <f t="shared" ca="1" si="193"/>
        <v>1</v>
      </c>
      <c r="FX31">
        <f t="shared" ca="1" si="194"/>
        <v>25</v>
      </c>
      <c r="FY31">
        <f t="shared" ca="1" si="195"/>
        <v>0</v>
      </c>
      <c r="FZ31">
        <f t="shared" ca="1" si="196"/>
        <v>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20.329999999999998</v>
      </c>
      <c r="GE31" t="str">
        <f t="shared" ca="1" si="34"/>
        <v>LOST</v>
      </c>
      <c r="GF31">
        <f t="shared" ca="1" si="200"/>
        <v>3</v>
      </c>
      <c r="GG31">
        <f t="shared" ca="1" si="201"/>
        <v>1</v>
      </c>
      <c r="GH31">
        <f t="shared" ca="1" si="202"/>
        <v>0</v>
      </c>
      <c r="GI31">
        <f t="shared" ca="1" si="203"/>
        <v>0</v>
      </c>
      <c r="GJ31">
        <f t="shared" ca="1" si="204"/>
        <v>0</v>
      </c>
      <c r="GK31">
        <f t="shared" ca="1" si="205"/>
        <v>60</v>
      </c>
      <c r="GL31">
        <f t="shared" ca="1" si="206"/>
        <v>0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19.64</v>
      </c>
      <c r="GQ31" t="str">
        <f t="shared" ca="1" si="36"/>
        <v>LOST</v>
      </c>
      <c r="GR31">
        <f t="shared" ca="1" si="210"/>
        <v>3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5</v>
      </c>
      <c r="G32">
        <f t="shared" ca="1" si="53"/>
        <v>1</v>
      </c>
      <c r="H32">
        <f t="shared" ca="1" si="54"/>
        <v>20</v>
      </c>
      <c r="I32">
        <f t="shared" ca="1" si="1"/>
        <v>16.47</v>
      </c>
      <c r="J32">
        <f t="shared" ca="1" si="55"/>
        <v>17.47</v>
      </c>
      <c r="K32">
        <f t="shared" ca="1" si="2"/>
        <v>17.469999996799999</v>
      </c>
      <c r="L32">
        <f t="shared" ca="1" si="3"/>
        <v>78</v>
      </c>
      <c r="M32">
        <f t="shared" ca="1" si="56"/>
        <v>19.41</v>
      </c>
      <c r="N32">
        <f t="shared" ca="1" si="4"/>
        <v>114</v>
      </c>
      <c r="O32">
        <f t="shared" ca="1" si="57"/>
        <v>19.4099999968</v>
      </c>
      <c r="P32">
        <f t="shared" ca="1" si="5"/>
        <v>77</v>
      </c>
      <c r="Q32">
        <f t="shared" ca="1" si="58"/>
        <v>8</v>
      </c>
      <c r="R32">
        <f t="shared" ca="1" si="59"/>
        <v>1</v>
      </c>
      <c r="S32">
        <f t="shared" ca="1" si="60"/>
        <v>0</v>
      </c>
      <c r="T32">
        <f t="shared" ca="1" si="61"/>
        <v>10</v>
      </c>
      <c r="U32" t="str">
        <f t="shared" ca="1" si="6"/>
        <v>989999998991Lee Campbell</v>
      </c>
      <c r="V32">
        <f t="shared" ca="1" si="62"/>
        <v>111</v>
      </c>
      <c r="W32">
        <f t="shared" si="63"/>
        <v>31</v>
      </c>
      <c r="X32">
        <f t="shared" ca="1" si="64"/>
        <v>229</v>
      </c>
      <c r="Y32">
        <f t="shared" ca="1" si="65"/>
        <v>1</v>
      </c>
      <c r="Z32" t="str">
        <f t="shared" ca="1" si="66"/>
        <v>998Lee Campbellzz</v>
      </c>
      <c r="AA32">
        <f t="shared" ca="1" si="67"/>
        <v>106</v>
      </c>
      <c r="AB32">
        <f t="shared" si="68"/>
        <v>31</v>
      </c>
      <c r="AC32">
        <f t="shared" ca="1" si="69"/>
        <v>8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>
        <f t="shared" ca="1" si="17"/>
        <v>15.11</v>
      </c>
      <c r="CM32" t="str">
        <f t="shared" ca="1" si="18"/>
        <v>WON</v>
      </c>
      <c r="CN32">
        <f t="shared" ca="1" si="120"/>
        <v>1</v>
      </c>
      <c r="CO32">
        <f t="shared" ca="1" si="121"/>
        <v>1</v>
      </c>
      <c r="CP32">
        <f t="shared" ca="1" si="122"/>
        <v>0</v>
      </c>
      <c r="CQ32">
        <f t="shared" ca="1" si="123"/>
        <v>1</v>
      </c>
      <c r="CR32">
        <f t="shared" ca="1" si="124"/>
        <v>0</v>
      </c>
      <c r="CS32">
        <f t="shared" ca="1" si="125"/>
        <v>58</v>
      </c>
      <c r="CT32">
        <f t="shared" ca="1" si="126"/>
        <v>36</v>
      </c>
      <c r="CU32">
        <f t="shared" ca="1" si="127"/>
        <v>0</v>
      </c>
      <c r="CV32">
        <f t="shared" ca="1" si="128"/>
        <v>32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>
        <f t="shared" ca="1" si="30"/>
        <v>0</v>
      </c>
      <c r="FH32">
        <f t="shared" ca="1" si="180"/>
        <v>0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0</v>
      </c>
      <c r="FN32">
        <f t="shared" ca="1" si="186"/>
        <v>0</v>
      </c>
      <c r="FO32">
        <f t="shared" ca="1" si="187"/>
        <v>0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14.67</v>
      </c>
      <c r="GE32" t="str">
        <f t="shared" ca="1" si="34"/>
        <v>LOST</v>
      </c>
      <c r="GF32">
        <f t="shared" ca="1" si="200"/>
        <v>1</v>
      </c>
      <c r="GG32">
        <f t="shared" ca="1" si="201"/>
        <v>0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0</v>
      </c>
      <c r="GL32">
        <f t="shared" ca="1" si="206"/>
        <v>54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>
        <f t="shared" ca="1" si="37"/>
        <v>17.829999999999998</v>
      </c>
      <c r="HC32" t="str">
        <f t="shared" ca="1" si="38"/>
        <v>LOST</v>
      </c>
      <c r="HD32">
        <f t="shared" ca="1" si="220"/>
        <v>0</v>
      </c>
      <c r="HE32">
        <f t="shared" ca="1" si="221"/>
        <v>0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0</v>
      </c>
      <c r="HK32">
        <f t="shared" ca="1" si="227"/>
        <v>0</v>
      </c>
      <c r="HL32">
        <f t="shared" ca="1" si="228"/>
        <v>0</v>
      </c>
      <c r="HM32">
        <f t="shared" ca="1" si="229"/>
        <v>0</v>
      </c>
      <c r="HN32" t="str">
        <f t="shared" ca="1" si="39"/>
        <v/>
      </c>
      <c r="HO32">
        <f t="shared" ca="1" si="40"/>
        <v>0</v>
      </c>
      <c r="HP32">
        <f t="shared" ca="1" si="230"/>
        <v>0</v>
      </c>
      <c r="HQ32">
        <f t="shared" ca="1" si="231"/>
        <v>0</v>
      </c>
      <c r="HR32">
        <f t="shared" ca="1" si="232"/>
        <v>0</v>
      </c>
      <c r="HS32">
        <f t="shared" ca="1" si="233"/>
        <v>0</v>
      </c>
      <c r="HT32">
        <f t="shared" ca="1" si="234"/>
        <v>0</v>
      </c>
      <c r="HU32">
        <f t="shared" ca="1" si="235"/>
        <v>0</v>
      </c>
      <c r="HV32">
        <f t="shared" ca="1" si="236"/>
        <v>0</v>
      </c>
      <c r="HW32">
        <f t="shared" ca="1" si="237"/>
        <v>0</v>
      </c>
      <c r="HX32">
        <f t="shared" ca="1" si="238"/>
        <v>0</v>
      </c>
      <c r="HY32">
        <f t="shared" ca="1" si="239"/>
        <v>0</v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9</v>
      </c>
      <c r="G33">
        <f t="shared" ca="1" si="53"/>
        <v>1</v>
      </c>
      <c r="H33">
        <f t="shared" ca="1" si="54"/>
        <v>11.111111111111111</v>
      </c>
      <c r="I33">
        <f t="shared" ca="1" si="1"/>
        <v>18.367777777777778</v>
      </c>
      <c r="J33">
        <f t="shared" ca="1" si="55"/>
        <v>19.367777777777778</v>
      </c>
      <c r="K33">
        <f t="shared" ca="1" si="2"/>
        <v>19.36777777447778</v>
      </c>
      <c r="L33">
        <f t="shared" ca="1" si="3"/>
        <v>85</v>
      </c>
      <c r="M33">
        <f t="shared" ca="1" si="56"/>
        <v>20.29</v>
      </c>
      <c r="N33">
        <f t="shared" ca="1" si="4"/>
        <v>109</v>
      </c>
      <c r="O33">
        <f t="shared" ca="1" si="57"/>
        <v>20.289999996700001</v>
      </c>
      <c r="P33">
        <f t="shared" ca="1" si="5"/>
        <v>89</v>
      </c>
      <c r="Q33">
        <f t="shared" ca="1" si="58"/>
        <v>24</v>
      </c>
      <c r="R33">
        <f t="shared" ca="1" si="59"/>
        <v>3</v>
      </c>
      <c r="S33">
        <f t="shared" ca="1" si="60"/>
        <v>0</v>
      </c>
      <c r="T33">
        <f t="shared" ca="1" si="61"/>
        <v>30</v>
      </c>
      <c r="U33" t="str">
        <f t="shared" ca="1" si="6"/>
        <v>969999996975Jake Darter</v>
      </c>
      <c r="V33">
        <f t="shared" ca="1" si="62"/>
        <v>93</v>
      </c>
      <c r="W33">
        <f t="shared" si="63"/>
        <v>32</v>
      </c>
      <c r="X33">
        <f t="shared" ca="1" si="64"/>
        <v>159</v>
      </c>
      <c r="Y33">
        <f t="shared" ca="1" si="65"/>
        <v>1</v>
      </c>
      <c r="Z33" t="str">
        <f t="shared" ca="1" si="66"/>
        <v>998Jake Darterzz</v>
      </c>
      <c r="AA33">
        <f t="shared" ca="1" si="67"/>
        <v>104</v>
      </c>
      <c r="AB33">
        <f t="shared" si="68"/>
        <v>32</v>
      </c>
      <c r="AC33">
        <f t="shared" ca="1" si="69"/>
        <v>214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18.940000000000001</v>
      </c>
      <c r="CM33" t="str">
        <f t="shared" ca="1" si="18"/>
        <v>LOST</v>
      </c>
      <c r="CN33">
        <f t="shared" ca="1" si="120"/>
        <v>1</v>
      </c>
      <c r="CO33">
        <f t="shared" ca="1" si="121"/>
        <v>0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>
        <f t="shared" ca="1" si="21"/>
        <v>14.26</v>
      </c>
      <c r="DK33" t="str">
        <f t="shared" ca="1" si="22"/>
        <v>LOST</v>
      </c>
      <c r="DL33">
        <f t="shared" ca="1" si="140"/>
        <v>1</v>
      </c>
      <c r="DM33">
        <f t="shared" ca="1" si="141"/>
        <v>0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0</v>
      </c>
      <c r="DR33">
        <f t="shared" ca="1" si="146"/>
        <v>0</v>
      </c>
      <c r="DS33">
        <f t="shared" ca="1" si="147"/>
        <v>0</v>
      </c>
      <c r="DT33">
        <f t="shared" ca="1" si="148"/>
        <v>0</v>
      </c>
      <c r="DU33">
        <f t="shared" ca="1" si="149"/>
        <v>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>
        <f t="shared" ca="1" si="25"/>
        <v>18.52</v>
      </c>
      <c r="EI33" t="str">
        <f t="shared" ca="1" si="26"/>
        <v>WON</v>
      </c>
      <c r="EJ33">
        <f t="shared" ca="1" si="160"/>
        <v>7</v>
      </c>
      <c r="EK33">
        <f t="shared" ca="1" si="161"/>
        <v>0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48</v>
      </c>
      <c r="EP33">
        <f t="shared" ca="1" si="166"/>
        <v>20</v>
      </c>
      <c r="EQ33">
        <f t="shared" ca="1" si="167"/>
        <v>0</v>
      </c>
      <c r="ER33">
        <f t="shared" ca="1" si="168"/>
        <v>38</v>
      </c>
      <c r="ES33">
        <f t="shared" ca="1" si="169"/>
        <v>0</v>
      </c>
      <c r="ET33">
        <f t="shared" ca="1" si="27"/>
        <v>18.3</v>
      </c>
      <c r="EU33" t="str">
        <f t="shared" ca="1" si="28"/>
        <v>LOST</v>
      </c>
      <c r="EV33">
        <f t="shared" ca="1" si="170"/>
        <v>4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40</v>
      </c>
      <c r="FB33">
        <f t="shared" ca="1" si="176"/>
        <v>40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>
        <f t="shared" ca="1" si="29"/>
        <v>20.29</v>
      </c>
      <c r="FG33" t="str">
        <f t="shared" ca="1" si="30"/>
        <v>LOST</v>
      </c>
      <c r="FH33">
        <f t="shared" ca="1" si="180"/>
        <v>2</v>
      </c>
      <c r="FI33">
        <f t="shared" ca="1" si="181"/>
        <v>0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>
        <f t="shared" ca="1" si="31"/>
        <v>18.09</v>
      </c>
      <c r="FS33" t="str">
        <f t="shared" ca="1" si="32"/>
        <v>LOST</v>
      </c>
      <c r="FT33">
        <f t="shared" ca="1" si="190"/>
        <v>2</v>
      </c>
      <c r="FU33">
        <f t="shared" ca="1" si="191"/>
        <v>1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0</v>
      </c>
      <c r="GA33">
        <f t="shared" ca="1" si="197"/>
        <v>43</v>
      </c>
      <c r="GB33">
        <f t="shared" ca="1" si="198"/>
        <v>0</v>
      </c>
      <c r="GC33">
        <f t="shared" ca="1" si="199"/>
        <v>0</v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>
        <f t="shared" ca="1" si="38"/>
        <v>0</v>
      </c>
      <c r="HD33">
        <f t="shared" ca="1" si="220"/>
        <v>0</v>
      </c>
      <c r="HE33">
        <f t="shared" ca="1" si="221"/>
        <v>0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0</v>
      </c>
      <c r="HJ33">
        <f t="shared" ca="1" si="226"/>
        <v>0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>
        <f t="shared" ca="1" si="39"/>
        <v>18.82</v>
      </c>
      <c r="HO33" t="str">
        <f t="shared" ca="1" si="40"/>
        <v>LOST</v>
      </c>
      <c r="HP33">
        <f t="shared" ca="1" si="230"/>
        <v>1</v>
      </c>
      <c r="HQ33">
        <f t="shared" ca="1" si="231"/>
        <v>0</v>
      </c>
      <c r="HR33">
        <f t="shared" ca="1" si="232"/>
        <v>0</v>
      </c>
      <c r="HS33">
        <f t="shared" ca="1" si="233"/>
        <v>0</v>
      </c>
      <c r="HT33">
        <f t="shared" ca="1" si="234"/>
        <v>0</v>
      </c>
      <c r="HU33">
        <f t="shared" ca="1" si="235"/>
        <v>0</v>
      </c>
      <c r="HV33">
        <f t="shared" ca="1" si="236"/>
        <v>0</v>
      </c>
      <c r="HW33">
        <f t="shared" ca="1" si="237"/>
        <v>0</v>
      </c>
      <c r="HX33">
        <f t="shared" ca="1" si="238"/>
        <v>0</v>
      </c>
      <c r="HY33">
        <f t="shared" ca="1" si="239"/>
        <v>0</v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212</v>
      </c>
      <c r="M34">
        <f t="shared" ca="1" si="56"/>
        <v>0</v>
      </c>
      <c r="N34">
        <f t="shared" ca="1" si="4"/>
        <v>130</v>
      </c>
      <c r="O34">
        <f t="shared" ca="1" si="57"/>
        <v>-1</v>
      </c>
      <c r="P34">
        <f t="shared" ca="1" si="5"/>
        <v>228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341</v>
      </c>
      <c r="W34">
        <f t="shared" si="63"/>
        <v>33</v>
      </c>
      <c r="X34">
        <f t="shared" ca="1" si="64"/>
        <v>202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131</v>
      </c>
      <c r="AB34">
        <f t="shared" si="68"/>
        <v>33</v>
      </c>
      <c r="AC34">
        <f t="shared" ca="1" si="69"/>
        <v>27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17.353333333333332</v>
      </c>
      <c r="J35">
        <f t="shared" ca="1" si="55"/>
        <v>17.353333333333332</v>
      </c>
      <c r="K35">
        <f t="shared" ca="1" si="2"/>
        <v>17.353333329833333</v>
      </c>
      <c r="L35">
        <f t="shared" ca="1" si="3"/>
        <v>1</v>
      </c>
      <c r="M35">
        <f t="shared" ca="1" si="56"/>
        <v>20.37</v>
      </c>
      <c r="N35">
        <f t="shared" ca="1" si="4"/>
        <v>108</v>
      </c>
      <c r="O35">
        <f t="shared" ca="1" si="57"/>
        <v>20.369999996500002</v>
      </c>
      <c r="P35">
        <f t="shared" ca="1" si="5"/>
        <v>78</v>
      </c>
      <c r="Q35">
        <f t="shared" ca="1" si="58"/>
        <v>4</v>
      </c>
      <c r="R35">
        <f t="shared" ca="1" si="59"/>
        <v>4</v>
      </c>
      <c r="S35">
        <f t="shared" ca="1" si="60"/>
        <v>0</v>
      </c>
      <c r="T35">
        <f t="shared" ca="1" si="61"/>
        <v>12</v>
      </c>
      <c r="U35" t="str">
        <f t="shared" ca="1" si="6"/>
        <v>987999995995Lee Jeffrey</v>
      </c>
      <c r="V35">
        <f t="shared" ca="1" si="62"/>
        <v>105</v>
      </c>
      <c r="W35">
        <f t="shared" si="63"/>
        <v>34</v>
      </c>
      <c r="X35">
        <f t="shared" ca="1" si="64"/>
        <v>232</v>
      </c>
      <c r="Y35">
        <f t="shared" ca="1" si="65"/>
        <v>0</v>
      </c>
      <c r="Z35" t="str">
        <f t="shared" ca="1" si="66"/>
        <v>999Lee Jeffreyzz</v>
      </c>
      <c r="AA35">
        <f t="shared" ca="1" si="67"/>
        <v>128</v>
      </c>
      <c r="AB35">
        <f t="shared" si="68"/>
        <v>34</v>
      </c>
      <c r="AC35">
        <f t="shared" ca="1" si="69"/>
        <v>152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>
        <f t="shared" ca="1" si="18"/>
        <v>0</v>
      </c>
      <c r="CN35">
        <f t="shared" ca="1" si="120"/>
        <v>0</v>
      </c>
      <c r="CO35">
        <f t="shared" ca="1" si="121"/>
        <v>1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>
        <f t="shared" ca="1" si="19"/>
        <v>15.12</v>
      </c>
      <c r="CY35" t="str">
        <f t="shared" ca="1" si="20"/>
        <v>LOST</v>
      </c>
      <c r="CZ35">
        <f t="shared" ca="1" si="130"/>
        <v>0</v>
      </c>
      <c r="DA35">
        <f t="shared" ca="1" si="131"/>
        <v>1</v>
      </c>
      <c r="DB35">
        <f t="shared" ca="1" si="132"/>
        <v>0</v>
      </c>
      <c r="DC35">
        <f t="shared" ca="1" si="133"/>
        <v>0</v>
      </c>
      <c r="DD35">
        <f t="shared" ca="1" si="134"/>
        <v>0</v>
      </c>
      <c r="DE35">
        <f t="shared" ca="1" si="135"/>
        <v>0</v>
      </c>
      <c r="DF35">
        <f t="shared" ca="1" si="136"/>
        <v>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135</v>
      </c>
      <c r="M36">
        <f t="shared" ca="1" si="56"/>
        <v>18.3</v>
      </c>
      <c r="N36">
        <f t="shared" ca="1" si="4"/>
        <v>122</v>
      </c>
      <c r="O36">
        <f t="shared" ca="1" si="57"/>
        <v>18.2999999964</v>
      </c>
      <c r="P36">
        <f t="shared" ca="1" si="5"/>
        <v>6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112</v>
      </c>
      <c r="W36">
        <f t="shared" si="63"/>
        <v>35</v>
      </c>
      <c r="X36">
        <f t="shared" ca="1" si="64"/>
        <v>28</v>
      </c>
      <c r="Y36">
        <f t="shared" ca="1" si="65"/>
        <v>0</v>
      </c>
      <c r="Z36" t="str">
        <f t="shared" ca="1" si="66"/>
        <v>999Paul Mewzz</v>
      </c>
      <c r="AA36">
        <f t="shared" ca="1" si="67"/>
        <v>134</v>
      </c>
      <c r="AB36">
        <f t="shared" si="68"/>
        <v>35</v>
      </c>
      <c r="AC36">
        <f t="shared" ca="1" si="69"/>
        <v>1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14</v>
      </c>
      <c r="G37">
        <f t="shared" ca="1" si="53"/>
        <v>6</v>
      </c>
      <c r="H37">
        <f t="shared" ca="1" si="54"/>
        <v>42.857142857142854</v>
      </c>
      <c r="I37">
        <f t="shared" ca="1" si="1"/>
        <v>20.572857142857146</v>
      </c>
      <c r="J37">
        <f t="shared" ca="1" si="55"/>
        <v>26.572857142857146</v>
      </c>
      <c r="K37">
        <f t="shared" ca="1" si="2"/>
        <v>26.572857139157147</v>
      </c>
      <c r="L37">
        <f t="shared" ca="1" si="3"/>
        <v>233</v>
      </c>
      <c r="M37">
        <f t="shared" ca="1" si="56"/>
        <v>22.69</v>
      </c>
      <c r="N37">
        <f t="shared" ca="1" si="4"/>
        <v>98</v>
      </c>
      <c r="O37">
        <f t="shared" ca="1" si="57"/>
        <v>22.689999996300003</v>
      </c>
      <c r="P37">
        <f t="shared" ca="1" si="5"/>
        <v>7</v>
      </c>
      <c r="Q37">
        <f t="shared" ca="1" si="58"/>
        <v>68</v>
      </c>
      <c r="R37">
        <f t="shared" ca="1" si="59"/>
        <v>13</v>
      </c>
      <c r="S37">
        <f t="shared" ca="1" si="60"/>
        <v>1</v>
      </c>
      <c r="T37">
        <f t="shared" ca="1" si="61"/>
        <v>97</v>
      </c>
      <c r="U37" t="str">
        <f t="shared" ca="1" si="6"/>
        <v>902998986931Ian Thorley</v>
      </c>
      <c r="V37">
        <f t="shared" ca="1" si="62"/>
        <v>59</v>
      </c>
      <c r="W37">
        <f t="shared" si="63"/>
        <v>36</v>
      </c>
      <c r="X37">
        <f t="shared" ca="1" si="64"/>
        <v>85</v>
      </c>
      <c r="Y37">
        <f t="shared" ca="1" si="65"/>
        <v>10</v>
      </c>
      <c r="Z37" t="str">
        <f t="shared" ca="1" si="66"/>
        <v>989Ian Thorleyzz</v>
      </c>
      <c r="AA37">
        <f t="shared" ca="1" si="67"/>
        <v>49</v>
      </c>
      <c r="AB37">
        <f t="shared" si="68"/>
        <v>36</v>
      </c>
      <c r="AC37">
        <f t="shared" ca="1" si="69"/>
        <v>135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>
        <f t="shared" ca="1" si="18"/>
        <v>0</v>
      </c>
      <c r="CN37">
        <f t="shared" ca="1" si="120"/>
        <v>0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21.64</v>
      </c>
      <c r="CY37" t="str">
        <f t="shared" ca="1" si="20"/>
        <v>WON</v>
      </c>
      <c r="CZ37">
        <f t="shared" ca="1" si="130"/>
        <v>3</v>
      </c>
      <c r="DA37">
        <f t="shared" ca="1" si="131"/>
        <v>2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0</v>
      </c>
      <c r="DF37">
        <f t="shared" ca="1" si="136"/>
        <v>4</v>
      </c>
      <c r="DG37">
        <f t="shared" ca="1" si="137"/>
        <v>0</v>
      </c>
      <c r="DH37">
        <f t="shared" ca="1" si="138"/>
        <v>37</v>
      </c>
      <c r="DI37">
        <f t="shared" ca="1" si="139"/>
        <v>40</v>
      </c>
      <c r="DJ37">
        <f t="shared" ca="1" si="21"/>
        <v>20.27</v>
      </c>
      <c r="DK37" t="str">
        <f t="shared" ca="1" si="22"/>
        <v>LOST</v>
      </c>
      <c r="DL37">
        <f t="shared" ca="1" si="140"/>
        <v>5</v>
      </c>
      <c r="DM37">
        <f t="shared" ca="1" si="141"/>
        <v>2</v>
      </c>
      <c r="DN37">
        <f t="shared" ca="1" si="142"/>
        <v>0</v>
      </c>
      <c r="DO37">
        <f t="shared" ca="1" si="143"/>
        <v>0</v>
      </c>
      <c r="DP37">
        <f t="shared" ca="1" si="144"/>
        <v>0</v>
      </c>
      <c r="DQ37">
        <f t="shared" ca="1" si="145"/>
        <v>0</v>
      </c>
      <c r="DR37">
        <f t="shared" ca="1" si="146"/>
        <v>16</v>
      </c>
      <c r="DS37">
        <f t="shared" ca="1" si="147"/>
        <v>0</v>
      </c>
      <c r="DT37">
        <f t="shared" ca="1" si="148"/>
        <v>0</v>
      </c>
      <c r="DU37">
        <f t="shared" ca="1" si="149"/>
        <v>0</v>
      </c>
      <c r="DV37">
        <f t="shared" ca="1" si="23"/>
        <v>21.17</v>
      </c>
      <c r="DW37" t="str">
        <f t="shared" ca="1" si="24"/>
        <v>WON</v>
      </c>
      <c r="DX37">
        <f t="shared" ca="1" si="150"/>
        <v>7</v>
      </c>
      <c r="DY37">
        <f t="shared" ca="1" si="151"/>
        <v>0</v>
      </c>
      <c r="DZ37">
        <f t="shared" ca="1" si="152"/>
        <v>0</v>
      </c>
      <c r="EA37">
        <f t="shared" ca="1" si="153"/>
        <v>2</v>
      </c>
      <c r="EB37">
        <f t="shared" ca="1" si="154"/>
        <v>58</v>
      </c>
      <c r="EC37">
        <f t="shared" ca="1" si="155"/>
        <v>46</v>
      </c>
      <c r="ED37">
        <f t="shared" ca="1" si="156"/>
        <v>46</v>
      </c>
      <c r="EE37">
        <f t="shared" ca="1" si="157"/>
        <v>46</v>
      </c>
      <c r="EF37">
        <f t="shared" ca="1" si="158"/>
        <v>0</v>
      </c>
      <c r="EG37">
        <f t="shared" ca="1" si="159"/>
        <v>0</v>
      </c>
      <c r="EH37">
        <f t="shared" ca="1" si="25"/>
        <v>20.309999999999999</v>
      </c>
      <c r="EI37" t="str">
        <f t="shared" ca="1" si="26"/>
        <v>WON</v>
      </c>
      <c r="EJ37">
        <f t="shared" ca="1" si="160"/>
        <v>6</v>
      </c>
      <c r="EK37">
        <f t="shared" ca="1" si="161"/>
        <v>0</v>
      </c>
      <c r="EL37">
        <f t="shared" ca="1" si="162"/>
        <v>0</v>
      </c>
      <c r="EM37">
        <f t="shared" ca="1" si="163"/>
        <v>2</v>
      </c>
      <c r="EN37">
        <f t="shared" ca="1" si="164"/>
        <v>16</v>
      </c>
      <c r="EO37">
        <f t="shared" ca="1" si="165"/>
        <v>40</v>
      </c>
      <c r="EP37">
        <f t="shared" ca="1" si="166"/>
        <v>12</v>
      </c>
      <c r="EQ37">
        <f t="shared" ca="1" si="167"/>
        <v>50</v>
      </c>
      <c r="ER37">
        <f t="shared" ca="1" si="168"/>
        <v>0</v>
      </c>
      <c r="ES37">
        <f t="shared" ca="1" si="169"/>
        <v>0</v>
      </c>
      <c r="ET37">
        <f t="shared" ca="1" si="27"/>
        <v>20.350000000000001</v>
      </c>
      <c r="EU37" t="str">
        <f t="shared" ca="1" si="28"/>
        <v>LOST</v>
      </c>
      <c r="EV37">
        <f t="shared" ca="1" si="170"/>
        <v>2</v>
      </c>
      <c r="EW37">
        <f t="shared" ca="1" si="171"/>
        <v>3</v>
      </c>
      <c r="EX37">
        <f t="shared" ca="1" si="172"/>
        <v>0</v>
      </c>
      <c r="EY37">
        <f t="shared" ca="1" si="173"/>
        <v>1</v>
      </c>
      <c r="EZ37">
        <f t="shared" ca="1" si="174"/>
        <v>8</v>
      </c>
      <c r="FA37">
        <f t="shared" ca="1" si="175"/>
        <v>0</v>
      </c>
      <c r="FB37">
        <f t="shared" ca="1" si="176"/>
        <v>0</v>
      </c>
      <c r="FC37">
        <f t="shared" ca="1" si="177"/>
        <v>24</v>
      </c>
      <c r="FD37">
        <f t="shared" ca="1" si="178"/>
        <v>40</v>
      </c>
      <c r="FE37">
        <f t="shared" ca="1" si="179"/>
        <v>0</v>
      </c>
      <c r="FF37">
        <f t="shared" ca="1" si="29"/>
        <v>22.69</v>
      </c>
      <c r="FG37" t="str">
        <f t="shared" ca="1" si="30"/>
        <v>LOST</v>
      </c>
      <c r="FH37">
        <f t="shared" ca="1" si="180"/>
        <v>3</v>
      </c>
      <c r="FI37">
        <f t="shared" ca="1" si="181"/>
        <v>2</v>
      </c>
      <c r="FJ37">
        <f t="shared" ca="1" si="182"/>
        <v>0</v>
      </c>
      <c r="FK37">
        <f t="shared" ca="1" si="183"/>
        <v>0</v>
      </c>
      <c r="FL37">
        <f t="shared" ca="1" si="184"/>
        <v>0</v>
      </c>
      <c r="FM37">
        <f t="shared" ca="1" si="185"/>
        <v>16</v>
      </c>
      <c r="FN37">
        <f t="shared" ca="1" si="186"/>
        <v>0</v>
      </c>
      <c r="FO37">
        <f t="shared" ca="1" si="187"/>
        <v>0</v>
      </c>
      <c r="FP37">
        <f t="shared" ca="1" si="188"/>
        <v>0</v>
      </c>
      <c r="FQ37">
        <f t="shared" ca="1" si="189"/>
        <v>0</v>
      </c>
      <c r="FR37">
        <f t="shared" ca="1" si="31"/>
        <v>19.64</v>
      </c>
      <c r="FS37" t="str">
        <f t="shared" ca="1" si="32"/>
        <v>WON</v>
      </c>
      <c r="FT37">
        <f t="shared" ca="1" si="190"/>
        <v>7</v>
      </c>
      <c r="FU37">
        <f t="shared" ca="1" si="191"/>
        <v>0</v>
      </c>
      <c r="FV37">
        <f t="shared" ca="1" si="192"/>
        <v>0</v>
      </c>
      <c r="FW37">
        <f t="shared" ca="1" si="193"/>
        <v>1</v>
      </c>
      <c r="FX37">
        <f t="shared" ca="1" si="194"/>
        <v>0</v>
      </c>
      <c r="FY37">
        <f t="shared" ca="1" si="195"/>
        <v>20</v>
      </c>
      <c r="FZ37">
        <f t="shared" ca="1" si="196"/>
        <v>32</v>
      </c>
      <c r="GA37">
        <f t="shared" ca="1" si="197"/>
        <v>0</v>
      </c>
      <c r="GB37">
        <f t="shared" ca="1" si="198"/>
        <v>16</v>
      </c>
      <c r="GC37">
        <f t="shared" ca="1" si="199"/>
        <v>0</v>
      </c>
      <c r="GD37">
        <f t="shared" ca="1" si="33"/>
        <v>22.66</v>
      </c>
      <c r="GE37" t="str">
        <f t="shared" ca="1" si="34"/>
        <v>LOST</v>
      </c>
      <c r="GF37">
        <f t="shared" ca="1" si="200"/>
        <v>5</v>
      </c>
      <c r="GG37">
        <f t="shared" ca="1" si="201"/>
        <v>1</v>
      </c>
      <c r="GH37">
        <f t="shared" ca="1" si="202"/>
        <v>0</v>
      </c>
      <c r="GI37">
        <f t="shared" ca="1" si="203"/>
        <v>0</v>
      </c>
      <c r="GJ37">
        <f t="shared" ca="1" si="204"/>
        <v>0</v>
      </c>
      <c r="GK37">
        <f t="shared" ca="1" si="205"/>
        <v>20</v>
      </c>
      <c r="GL37">
        <f t="shared" ca="1" si="206"/>
        <v>0</v>
      </c>
      <c r="GM37">
        <f t="shared" ca="1" si="207"/>
        <v>0</v>
      </c>
      <c r="GN37">
        <f t="shared" ca="1" si="208"/>
        <v>0</v>
      </c>
      <c r="GO37">
        <f t="shared" ca="1" si="209"/>
        <v>0</v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>
        <f t="shared" ca="1" si="39"/>
        <v>19.05</v>
      </c>
      <c r="HO37" t="str">
        <f t="shared" ca="1" si="40"/>
        <v>LOST</v>
      </c>
      <c r="HP37">
        <f t="shared" ca="1" si="230"/>
        <v>5</v>
      </c>
      <c r="HQ37">
        <f t="shared" ca="1" si="231"/>
        <v>0</v>
      </c>
      <c r="HR37">
        <f t="shared" ca="1" si="232"/>
        <v>0</v>
      </c>
      <c r="HS37">
        <f t="shared" ca="1" si="233"/>
        <v>0</v>
      </c>
      <c r="HT37">
        <f t="shared" ca="1" si="234"/>
        <v>0</v>
      </c>
      <c r="HU37">
        <f t="shared" ca="1" si="235"/>
        <v>0</v>
      </c>
      <c r="HV37">
        <f t="shared" ca="1" si="236"/>
        <v>40</v>
      </c>
      <c r="HW37">
        <f t="shared" ca="1" si="237"/>
        <v>0</v>
      </c>
      <c r="HX37">
        <f t="shared" ca="1" si="238"/>
        <v>0</v>
      </c>
      <c r="HY37">
        <f t="shared" ca="1" si="239"/>
        <v>0</v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180</v>
      </c>
      <c r="M38">
        <f t="shared" ca="1" si="56"/>
        <v>17.260000000000002</v>
      </c>
      <c r="N38">
        <f t="shared" ca="1" si="4"/>
        <v>124</v>
      </c>
      <c r="O38">
        <f t="shared" ca="1" si="57"/>
        <v>17.259999996200001</v>
      </c>
      <c r="P38">
        <f t="shared" ca="1" si="5"/>
        <v>38</v>
      </c>
      <c r="Q38">
        <f t="shared" ca="1" si="58"/>
        <v>7</v>
      </c>
      <c r="R38">
        <f t="shared" ca="1" si="59"/>
        <v>0</v>
      </c>
      <c r="S38">
        <f t="shared" ca="1" si="60"/>
        <v>0</v>
      </c>
      <c r="T38">
        <f t="shared" ca="1" si="61"/>
        <v>7</v>
      </c>
      <c r="U38" t="str">
        <f t="shared" ca="1" si="6"/>
        <v>992999999992Ian Gower</v>
      </c>
      <c r="V38">
        <f t="shared" ca="1" si="62"/>
        <v>117</v>
      </c>
      <c r="W38">
        <f t="shared" si="63"/>
        <v>37</v>
      </c>
      <c r="X38">
        <f t="shared" ca="1" si="64"/>
        <v>103</v>
      </c>
      <c r="Y38">
        <f t="shared" ca="1" si="65"/>
        <v>1</v>
      </c>
      <c r="Z38" t="str">
        <f t="shared" ca="1" si="66"/>
        <v>998Ian Gowerzz</v>
      </c>
      <c r="AA38">
        <f t="shared" ca="1" si="67"/>
        <v>102</v>
      </c>
      <c r="AB38">
        <f t="shared" si="68"/>
        <v>37</v>
      </c>
      <c r="AC38">
        <f t="shared" ca="1" si="69"/>
        <v>186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>
        <f t="shared" ca="1" si="20"/>
        <v>0</v>
      </c>
      <c r="CZ38">
        <f t="shared" ca="1" si="130"/>
        <v>2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16</v>
      </c>
      <c r="G39">
        <f t="shared" ca="1" si="53"/>
        <v>10</v>
      </c>
      <c r="H39">
        <f t="shared" ca="1" si="54"/>
        <v>62.5</v>
      </c>
      <c r="I39">
        <f t="shared" ca="1" si="1"/>
        <v>23.81999999999999</v>
      </c>
      <c r="J39">
        <f t="shared" ca="1" si="55"/>
        <v>33.819999999999993</v>
      </c>
      <c r="K39">
        <f t="shared" ca="1" si="2"/>
        <v>33.819999996099995</v>
      </c>
      <c r="L39">
        <f t="shared" ca="1" si="3"/>
        <v>186</v>
      </c>
      <c r="M39">
        <f t="shared" ca="1" si="56"/>
        <v>27.33</v>
      </c>
      <c r="N39">
        <f t="shared" ca="1" si="4"/>
        <v>37</v>
      </c>
      <c r="O39">
        <f t="shared" ca="1" si="57"/>
        <v>27.3299999961</v>
      </c>
      <c r="P39">
        <f t="shared" ca="1" si="5"/>
        <v>133</v>
      </c>
      <c r="Q39">
        <f t="shared" ca="1" si="58"/>
        <v>77</v>
      </c>
      <c r="R39">
        <f t="shared" ca="1" si="59"/>
        <v>16</v>
      </c>
      <c r="S39">
        <f t="shared" ca="1" si="60"/>
        <v>4</v>
      </c>
      <c r="T39">
        <f t="shared" ca="1" si="61"/>
        <v>121</v>
      </c>
      <c r="U39" t="str">
        <f t="shared" ca="1" si="6"/>
        <v>878995983922Ryan Payne</v>
      </c>
      <c r="V39">
        <f t="shared" ca="1" si="62"/>
        <v>44</v>
      </c>
      <c r="W39">
        <f t="shared" si="63"/>
        <v>38</v>
      </c>
      <c r="X39">
        <f t="shared" ca="1" si="64"/>
        <v>129</v>
      </c>
      <c r="Y39">
        <f t="shared" ca="1" si="65"/>
        <v>14</v>
      </c>
      <c r="Z39" t="str">
        <f t="shared" ca="1" si="66"/>
        <v>985Ryan Paynezz</v>
      </c>
      <c r="AA39">
        <f t="shared" ca="1" si="67"/>
        <v>27</v>
      </c>
      <c r="AB39">
        <f t="shared" si="68"/>
        <v>38</v>
      </c>
      <c r="AC39">
        <f t="shared" ca="1" si="69"/>
        <v>85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24.11</v>
      </c>
      <c r="CM39" t="str">
        <f t="shared" ca="1" si="18"/>
        <v>WON</v>
      </c>
      <c r="CN39">
        <f t="shared" ca="1" si="120"/>
        <v>5</v>
      </c>
      <c r="CO39">
        <f t="shared" ca="1" si="121"/>
        <v>1</v>
      </c>
      <c r="CP39">
        <f t="shared" ca="1" si="122"/>
        <v>1</v>
      </c>
      <c r="CQ39">
        <f t="shared" ca="1" si="123"/>
        <v>1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107</v>
      </c>
      <c r="CV39">
        <f t="shared" ca="1" si="128"/>
        <v>45</v>
      </c>
      <c r="CW39">
        <f t="shared" ca="1" si="129"/>
        <v>20</v>
      </c>
      <c r="CX39">
        <f t="shared" ca="1" si="19"/>
        <v>24.33</v>
      </c>
      <c r="CY39" t="str">
        <f t="shared" ca="1" si="20"/>
        <v>WON</v>
      </c>
      <c r="CZ39">
        <f t="shared" ca="1" si="130"/>
        <v>6</v>
      </c>
      <c r="DA39">
        <f t="shared" ca="1" si="131"/>
        <v>0</v>
      </c>
      <c r="DB39">
        <f t="shared" ca="1" si="132"/>
        <v>0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51</v>
      </c>
      <c r="DG39">
        <f t="shared" ca="1" si="137"/>
        <v>60</v>
      </c>
      <c r="DH39">
        <f t="shared" ca="1" si="138"/>
        <v>32</v>
      </c>
      <c r="DI39">
        <f t="shared" ca="1" si="139"/>
        <v>0</v>
      </c>
      <c r="DJ39">
        <f t="shared" ca="1" si="21"/>
        <v>24.64</v>
      </c>
      <c r="DK39" t="str">
        <f t="shared" ca="1" si="22"/>
        <v>WON</v>
      </c>
      <c r="DL39">
        <f t="shared" ca="1" si="140"/>
        <v>5</v>
      </c>
      <c r="DM39">
        <f t="shared" ca="1" si="141"/>
        <v>2</v>
      </c>
      <c r="DN39">
        <f t="shared" ca="1" si="142"/>
        <v>1</v>
      </c>
      <c r="DO39">
        <f t="shared" ca="1" si="143"/>
        <v>2</v>
      </c>
      <c r="DP39">
        <f t="shared" ca="1" si="144"/>
        <v>78</v>
      </c>
      <c r="DQ39">
        <f t="shared" ca="1" si="145"/>
        <v>36</v>
      </c>
      <c r="DR39">
        <f t="shared" ca="1" si="146"/>
        <v>40</v>
      </c>
      <c r="DS39">
        <f t="shared" ca="1" si="147"/>
        <v>25</v>
      </c>
      <c r="DT39">
        <f t="shared" ca="1" si="148"/>
        <v>0</v>
      </c>
      <c r="DU39">
        <f t="shared" ca="1" si="149"/>
        <v>0</v>
      </c>
      <c r="DV39">
        <f t="shared" ca="1" si="23"/>
        <v>26.84</v>
      </c>
      <c r="DW39" t="str">
        <f t="shared" ca="1" si="24"/>
        <v>WON</v>
      </c>
      <c r="DX39">
        <f t="shared" ca="1" si="150"/>
        <v>6</v>
      </c>
      <c r="DY39">
        <f t="shared" ca="1" si="151"/>
        <v>1</v>
      </c>
      <c r="DZ39">
        <f t="shared" ca="1" si="152"/>
        <v>0</v>
      </c>
      <c r="EA39">
        <f t="shared" ca="1" si="153"/>
        <v>2</v>
      </c>
      <c r="EB39">
        <f t="shared" ca="1" si="154"/>
        <v>32</v>
      </c>
      <c r="EC39">
        <f t="shared" ca="1" si="155"/>
        <v>32</v>
      </c>
      <c r="ED39">
        <f t="shared" ca="1" si="156"/>
        <v>40</v>
      </c>
      <c r="EE39">
        <f t="shared" ca="1" si="157"/>
        <v>48</v>
      </c>
      <c r="EF39">
        <f t="shared" ca="1" si="158"/>
        <v>0</v>
      </c>
      <c r="EG39">
        <f t="shared" ca="1" si="159"/>
        <v>0</v>
      </c>
      <c r="EH39">
        <f t="shared" ca="1" si="25"/>
        <v>19.7</v>
      </c>
      <c r="EI39" t="str">
        <f t="shared" ca="1" si="26"/>
        <v>LOST</v>
      </c>
      <c r="EJ39">
        <f t="shared" ca="1" si="160"/>
        <v>4</v>
      </c>
      <c r="EK39">
        <f t="shared" ca="1" si="161"/>
        <v>1</v>
      </c>
      <c r="EL39">
        <f t="shared" ca="1" si="162"/>
        <v>0</v>
      </c>
      <c r="EM39">
        <f t="shared" ca="1" si="163"/>
        <v>1</v>
      </c>
      <c r="EN39">
        <f t="shared" ca="1" si="164"/>
        <v>2</v>
      </c>
      <c r="EO39">
        <f t="shared" ca="1" si="165"/>
        <v>0</v>
      </c>
      <c r="EP39">
        <f t="shared" ca="1" si="166"/>
        <v>40</v>
      </c>
      <c r="EQ39">
        <f t="shared" ca="1" si="167"/>
        <v>0</v>
      </c>
      <c r="ER39">
        <f t="shared" ca="1" si="168"/>
        <v>10</v>
      </c>
      <c r="ES39">
        <f t="shared" ca="1" si="169"/>
        <v>0</v>
      </c>
      <c r="ET39">
        <f t="shared" ca="1" si="27"/>
        <v>25.17</v>
      </c>
      <c r="EU39" t="str">
        <f t="shared" ca="1" si="28"/>
        <v>WON</v>
      </c>
      <c r="EV39">
        <f t="shared" ca="1" si="170"/>
        <v>4</v>
      </c>
      <c r="EW39">
        <f t="shared" ca="1" si="171"/>
        <v>2</v>
      </c>
      <c r="EX39">
        <f t="shared" ca="1" si="172"/>
        <v>0</v>
      </c>
      <c r="EY39">
        <f t="shared" ca="1" si="173"/>
        <v>1</v>
      </c>
      <c r="EZ39">
        <f t="shared" ca="1" si="174"/>
        <v>0</v>
      </c>
      <c r="FA39">
        <f t="shared" ca="1" si="175"/>
        <v>62</v>
      </c>
      <c r="FB39">
        <f t="shared" ca="1" si="176"/>
        <v>99</v>
      </c>
      <c r="FC39">
        <f t="shared" ca="1" si="177"/>
        <v>0</v>
      </c>
      <c r="FD39">
        <f t="shared" ca="1" si="178"/>
        <v>0</v>
      </c>
      <c r="FE39">
        <f t="shared" ca="1" si="179"/>
        <v>50</v>
      </c>
      <c r="FF39">
        <f t="shared" ca="1" si="29"/>
        <v>20.45</v>
      </c>
      <c r="FG39" t="str">
        <f t="shared" ca="1" si="30"/>
        <v>LOST</v>
      </c>
      <c r="FH39">
        <f t="shared" ca="1" si="180"/>
        <v>4</v>
      </c>
      <c r="FI39">
        <f t="shared" ca="1" si="181"/>
        <v>0</v>
      </c>
      <c r="FJ39">
        <f t="shared" ca="1" si="182"/>
        <v>0</v>
      </c>
      <c r="FK39">
        <f t="shared" ca="1" si="183"/>
        <v>0</v>
      </c>
      <c r="FL39">
        <f t="shared" ca="1" si="184"/>
        <v>0</v>
      </c>
      <c r="FM39">
        <f t="shared" ca="1" si="185"/>
        <v>0</v>
      </c>
      <c r="FN39">
        <f t="shared" ca="1" si="186"/>
        <v>0</v>
      </c>
      <c r="FO39">
        <f t="shared" ca="1" si="187"/>
        <v>0</v>
      </c>
      <c r="FP39">
        <f t="shared" ca="1" si="188"/>
        <v>0</v>
      </c>
      <c r="FQ39">
        <f t="shared" ca="1" si="189"/>
        <v>0</v>
      </c>
      <c r="FR39">
        <f t="shared" ca="1" si="31"/>
        <v>21.47</v>
      </c>
      <c r="FS39" t="str">
        <f t="shared" ca="1" si="32"/>
        <v>WON</v>
      </c>
      <c r="FT39">
        <f t="shared" ca="1" si="190"/>
        <v>2</v>
      </c>
      <c r="FU39">
        <f t="shared" ca="1" si="191"/>
        <v>1</v>
      </c>
      <c r="FV39">
        <f t="shared" ca="1" si="192"/>
        <v>0</v>
      </c>
      <c r="FW39">
        <f t="shared" ca="1" si="193"/>
        <v>1</v>
      </c>
      <c r="FX39">
        <f t="shared" ca="1" si="194"/>
        <v>0</v>
      </c>
      <c r="FY39">
        <f t="shared" ca="1" si="195"/>
        <v>50</v>
      </c>
      <c r="FZ39">
        <f t="shared" ca="1" si="196"/>
        <v>8</v>
      </c>
      <c r="GA39">
        <f t="shared" ca="1" si="197"/>
        <v>32</v>
      </c>
      <c r="GB39">
        <f t="shared" ca="1" si="198"/>
        <v>0</v>
      </c>
      <c r="GC39">
        <f t="shared" ca="1" si="199"/>
        <v>0</v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>
        <f t="shared" ca="1" si="35"/>
        <v>27.33</v>
      </c>
      <c r="GQ39" t="str">
        <f t="shared" ca="1" si="36"/>
        <v>WON</v>
      </c>
      <c r="GR39">
        <f t="shared" ca="1" si="210"/>
        <v>4</v>
      </c>
      <c r="GS39">
        <f t="shared" ca="1" si="211"/>
        <v>1</v>
      </c>
      <c r="GT39">
        <f t="shared" ca="1" si="212"/>
        <v>0</v>
      </c>
      <c r="GU39">
        <f t="shared" ca="1" si="213"/>
        <v>1</v>
      </c>
      <c r="GV39">
        <f t="shared" ca="1" si="214"/>
        <v>0</v>
      </c>
      <c r="GW39">
        <f t="shared" ca="1" si="215"/>
        <v>74</v>
      </c>
      <c r="GX39">
        <f t="shared" ca="1" si="216"/>
        <v>32</v>
      </c>
      <c r="GY39">
        <f t="shared" ca="1" si="217"/>
        <v>88</v>
      </c>
      <c r="GZ39">
        <f t="shared" ca="1" si="218"/>
        <v>0</v>
      </c>
      <c r="HA39">
        <f t="shared" ca="1" si="219"/>
        <v>0</v>
      </c>
      <c r="HB39">
        <f t="shared" ca="1" si="37"/>
        <v>21.95</v>
      </c>
      <c r="HC39" t="str">
        <f t="shared" ca="1" si="38"/>
        <v>LOST</v>
      </c>
      <c r="HD39">
        <f t="shared" ca="1" si="220"/>
        <v>5</v>
      </c>
      <c r="HE39">
        <f t="shared" ca="1" si="221"/>
        <v>0</v>
      </c>
      <c r="HF39">
        <f t="shared" ca="1" si="222"/>
        <v>0</v>
      </c>
      <c r="HG39">
        <f t="shared" ca="1" si="223"/>
        <v>0</v>
      </c>
      <c r="HH39">
        <f t="shared" ca="1" si="224"/>
        <v>0</v>
      </c>
      <c r="HI39">
        <f t="shared" ca="1" si="225"/>
        <v>0</v>
      </c>
      <c r="HJ39">
        <f t="shared" ca="1" si="226"/>
        <v>0</v>
      </c>
      <c r="HK39">
        <f t="shared" ca="1" si="227"/>
        <v>4</v>
      </c>
      <c r="HL39">
        <f t="shared" ca="1" si="228"/>
        <v>0</v>
      </c>
      <c r="HM39">
        <f t="shared" ca="1" si="229"/>
        <v>0</v>
      </c>
      <c r="HN39">
        <f t="shared" ca="1" si="39"/>
        <v>24.96</v>
      </c>
      <c r="HO39" t="str">
        <f t="shared" ca="1" si="40"/>
        <v>LOST</v>
      </c>
      <c r="HP39">
        <f t="shared" ca="1" si="230"/>
        <v>9</v>
      </c>
      <c r="HQ39">
        <f t="shared" ca="1" si="231"/>
        <v>1</v>
      </c>
      <c r="HR39">
        <f t="shared" ca="1" si="232"/>
        <v>0</v>
      </c>
      <c r="HS39">
        <f t="shared" ca="1" si="233"/>
        <v>1</v>
      </c>
      <c r="HT39">
        <f t="shared" ca="1" si="234"/>
        <v>73</v>
      </c>
      <c r="HU39">
        <f t="shared" ca="1" si="235"/>
        <v>45</v>
      </c>
      <c r="HV39">
        <f t="shared" ca="1" si="236"/>
        <v>10</v>
      </c>
      <c r="HW39">
        <f t="shared" ca="1" si="237"/>
        <v>0</v>
      </c>
      <c r="HX39">
        <f t="shared" ca="1" si="238"/>
        <v>0</v>
      </c>
      <c r="HY39">
        <f t="shared" ca="1" si="239"/>
        <v>0</v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Diogo Portela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4</v>
      </c>
      <c r="G40">
        <f t="shared" ca="1" si="53"/>
        <v>2</v>
      </c>
      <c r="H40">
        <f t="shared" ca="1" si="54"/>
        <v>50</v>
      </c>
      <c r="I40">
        <f t="shared" ca="1" si="1"/>
        <v>26.707500000000003</v>
      </c>
      <c r="J40">
        <f t="shared" ca="1" si="55"/>
        <v>28.707500000000003</v>
      </c>
      <c r="K40">
        <f t="shared" ca="1" si="2"/>
        <v>28.707499996000003</v>
      </c>
      <c r="L40">
        <f t="shared" ca="1" si="3"/>
        <v>77</v>
      </c>
      <c r="M40">
        <f t="shared" ca="1" si="56"/>
        <v>30.71</v>
      </c>
      <c r="N40">
        <f t="shared" ca="1" si="4"/>
        <v>14</v>
      </c>
      <c r="O40">
        <f t="shared" ca="1" si="57"/>
        <v>30.709999996000001</v>
      </c>
      <c r="P40">
        <f t="shared" ca="1" si="5"/>
        <v>233</v>
      </c>
      <c r="Q40">
        <f t="shared" ca="1" si="58"/>
        <v>21</v>
      </c>
      <c r="R40">
        <f t="shared" ca="1" si="59"/>
        <v>9</v>
      </c>
      <c r="S40">
        <f t="shared" ca="1" si="60"/>
        <v>3</v>
      </c>
      <c r="T40">
        <f t="shared" ca="1" si="61"/>
        <v>48</v>
      </c>
      <c r="U40" t="str">
        <f t="shared" ca="1" si="6"/>
        <v>951996990978Diogo Portela</v>
      </c>
      <c r="V40">
        <f t="shared" ca="1" si="62"/>
        <v>84</v>
      </c>
      <c r="W40">
        <f t="shared" si="63"/>
        <v>39</v>
      </c>
      <c r="X40">
        <f t="shared" ca="1" si="64"/>
        <v>158</v>
      </c>
      <c r="Y40">
        <f t="shared" ca="1" si="65"/>
        <v>3</v>
      </c>
      <c r="Z40" t="str">
        <f t="shared" ca="1" si="66"/>
        <v>996Diogo Portelazz</v>
      </c>
      <c r="AA40">
        <f t="shared" ca="1" si="67"/>
        <v>86</v>
      </c>
      <c r="AB40">
        <f t="shared" si="68"/>
        <v>39</v>
      </c>
      <c r="AC40">
        <f t="shared" ca="1" si="69"/>
        <v>106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>
        <f t="shared" ca="1" si="17"/>
        <v>27.61</v>
      </c>
      <c r="CM40" t="str">
        <f t="shared" ca="1" si="18"/>
        <v>WON</v>
      </c>
      <c r="CN40">
        <f t="shared" ca="1" si="120"/>
        <v>7</v>
      </c>
      <c r="CO40">
        <f t="shared" ca="1" si="121"/>
        <v>2</v>
      </c>
      <c r="CP40">
        <f t="shared" ca="1" si="122"/>
        <v>0</v>
      </c>
      <c r="CQ40">
        <f t="shared" ca="1" si="123"/>
        <v>2</v>
      </c>
      <c r="CR40">
        <f t="shared" ca="1" si="124"/>
        <v>56</v>
      </c>
      <c r="CS40">
        <f t="shared" ca="1" si="125"/>
        <v>134</v>
      </c>
      <c r="CT40">
        <f t="shared" ca="1" si="126"/>
        <v>0</v>
      </c>
      <c r="CU40">
        <f t="shared" ca="1" si="127"/>
        <v>72</v>
      </c>
      <c r="CV40">
        <f t="shared" ca="1" si="128"/>
        <v>40</v>
      </c>
      <c r="CW40">
        <f t="shared" ca="1" si="129"/>
        <v>0</v>
      </c>
      <c r="CX40">
        <f t="shared" ca="1" si="19"/>
        <v>30.71</v>
      </c>
      <c r="CY40" t="str">
        <f t="shared" ca="1" si="20"/>
        <v>LOST</v>
      </c>
      <c r="CZ40">
        <f t="shared" ca="1" si="130"/>
        <v>5</v>
      </c>
      <c r="DA40">
        <f t="shared" ca="1" si="131"/>
        <v>2</v>
      </c>
      <c r="DB40">
        <f t="shared" ca="1" si="132"/>
        <v>1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40</v>
      </c>
      <c r="DG40">
        <f t="shared" ca="1" si="137"/>
        <v>0</v>
      </c>
      <c r="DH40">
        <f t="shared" ca="1" si="138"/>
        <v>72</v>
      </c>
      <c r="DI40">
        <f t="shared" ca="1" si="139"/>
        <v>0</v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24.19</v>
      </c>
      <c r="DW40" t="str">
        <f t="shared" ca="1" si="24"/>
        <v>WON</v>
      </c>
      <c r="DX40">
        <f t="shared" ca="1" si="150"/>
        <v>4</v>
      </c>
      <c r="DY40">
        <f t="shared" ca="1" si="151"/>
        <v>2</v>
      </c>
      <c r="DZ40">
        <f t="shared" ca="1" si="152"/>
        <v>2</v>
      </c>
      <c r="EA40">
        <f t="shared" ca="1" si="153"/>
        <v>1</v>
      </c>
      <c r="EB40">
        <f t="shared" ca="1" si="154"/>
        <v>0</v>
      </c>
      <c r="EC40">
        <f t="shared" ca="1" si="155"/>
        <v>57</v>
      </c>
      <c r="ED40">
        <f t="shared" ca="1" si="156"/>
        <v>56</v>
      </c>
      <c r="EE40">
        <f t="shared" ca="1" si="157"/>
        <v>0</v>
      </c>
      <c r="EF40">
        <f t="shared" ca="1" si="158"/>
        <v>8</v>
      </c>
      <c r="EG40">
        <f t="shared" ca="1" si="159"/>
        <v>0</v>
      </c>
      <c r="EH40">
        <f t="shared" ca="1" si="25"/>
        <v>24.32</v>
      </c>
      <c r="EI40" t="str">
        <f t="shared" ca="1" si="26"/>
        <v>LOST</v>
      </c>
      <c r="EJ40">
        <f t="shared" ca="1" si="160"/>
        <v>5</v>
      </c>
      <c r="EK40">
        <f t="shared" ca="1" si="161"/>
        <v>3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0</v>
      </c>
      <c r="EP40">
        <f t="shared" ca="1" si="166"/>
        <v>20</v>
      </c>
      <c r="EQ40">
        <f t="shared" ca="1" si="167"/>
        <v>0</v>
      </c>
      <c r="ER40">
        <f t="shared" ca="1" si="168"/>
        <v>100</v>
      </c>
      <c r="ES40">
        <f t="shared" ca="1" si="169"/>
        <v>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Lee Jeffreys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58</v>
      </c>
      <c r="M41">
        <f t="shared" ca="1" si="56"/>
        <v>0</v>
      </c>
      <c r="N41">
        <f t="shared" ca="1" si="4"/>
        <v>130</v>
      </c>
      <c r="O41">
        <f t="shared" ca="1" si="57"/>
        <v>-1</v>
      </c>
      <c r="P41">
        <f t="shared" ca="1" si="5"/>
        <v>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999999999999Lee Jeffreys</v>
      </c>
      <c r="V41">
        <f t="shared" ca="1" si="62"/>
        <v>339</v>
      </c>
      <c r="W41">
        <f t="shared" si="63"/>
        <v>40</v>
      </c>
      <c r="X41">
        <f t="shared" ca="1" si="64"/>
        <v>131</v>
      </c>
      <c r="Y41">
        <f t="shared" ca="1" si="65"/>
        <v>0</v>
      </c>
      <c r="Z41" t="str">
        <f t="shared" ca="1" si="66"/>
        <v>999Lee Jeffreyszz</v>
      </c>
      <c r="AA41">
        <f t="shared" ca="1" si="67"/>
        <v>127</v>
      </c>
      <c r="AB41">
        <f t="shared" si="68"/>
        <v>40</v>
      </c>
      <c r="AC41">
        <f t="shared" ca="1" si="69"/>
        <v>28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>
        <f t="shared" ca="1" si="28"/>
        <v>0</v>
      </c>
      <c r="EV41">
        <f t="shared" ca="1" si="170"/>
        <v>0</v>
      </c>
      <c r="EW41">
        <f t="shared" ca="1" si="171"/>
        <v>0</v>
      </c>
      <c r="EX41">
        <f t="shared" ca="1" si="172"/>
        <v>0</v>
      </c>
      <c r="EY41">
        <f t="shared" ca="1" si="173"/>
        <v>0</v>
      </c>
      <c r="EZ41">
        <f t="shared" ca="1" si="174"/>
        <v>0</v>
      </c>
      <c r="FA41">
        <f t="shared" ca="1" si="175"/>
        <v>0</v>
      </c>
      <c r="FB41">
        <f t="shared" ca="1" si="176"/>
        <v>0</v>
      </c>
      <c r="FC41">
        <f t="shared" ca="1" si="177"/>
        <v>0</v>
      </c>
      <c r="FD41">
        <f t="shared" ca="1" si="178"/>
        <v>0</v>
      </c>
      <c r="FE41">
        <f t="shared" ca="1" si="179"/>
        <v>0</v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>Luke Constable</v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4</v>
      </c>
      <c r="G42">
        <f t="shared" ca="1" si="53"/>
        <v>1</v>
      </c>
      <c r="H42">
        <f t="shared" ca="1" si="54"/>
        <v>25</v>
      </c>
      <c r="I42">
        <f t="shared" ca="1" si="1"/>
        <v>21.37</v>
      </c>
      <c r="J42">
        <f t="shared" ca="1" si="55"/>
        <v>22.37</v>
      </c>
      <c r="K42">
        <f t="shared" ca="1" si="2"/>
        <v>22.369999995800001</v>
      </c>
      <c r="L42">
        <f t="shared" ca="1" si="3"/>
        <v>52</v>
      </c>
      <c r="M42">
        <f t="shared" ca="1" si="56"/>
        <v>23.79</v>
      </c>
      <c r="N42">
        <f t="shared" ca="1" si="4"/>
        <v>86</v>
      </c>
      <c r="O42">
        <f t="shared" ca="1" si="57"/>
        <v>23.789999995799999</v>
      </c>
      <c r="P42">
        <f t="shared" ca="1" si="5"/>
        <v>231</v>
      </c>
      <c r="Q42">
        <f t="shared" ca="1" si="58"/>
        <v>13</v>
      </c>
      <c r="R42">
        <f t="shared" ca="1" si="59"/>
        <v>6</v>
      </c>
      <c r="S42">
        <f t="shared" ca="1" si="60"/>
        <v>1</v>
      </c>
      <c r="T42">
        <f t="shared" ca="1" si="61"/>
        <v>28</v>
      </c>
      <c r="U42" t="str">
        <f t="shared" ca="1" si="6"/>
        <v>971998993986Luke Constable</v>
      </c>
      <c r="V42">
        <f t="shared" ca="1" si="62"/>
        <v>94</v>
      </c>
      <c r="W42">
        <f t="shared" si="63"/>
        <v>41</v>
      </c>
      <c r="X42">
        <f t="shared" ca="1" si="64"/>
        <v>180</v>
      </c>
      <c r="Y42">
        <f t="shared" ca="1" si="65"/>
        <v>1</v>
      </c>
      <c r="Z42" t="str">
        <f t="shared" ca="1" si="66"/>
        <v>998Luke Constablezz</v>
      </c>
      <c r="AA42">
        <f t="shared" ca="1" si="67"/>
        <v>107</v>
      </c>
      <c r="AB42">
        <f t="shared" si="68"/>
        <v>41</v>
      </c>
      <c r="AC42">
        <f t="shared" ca="1" si="69"/>
        <v>54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>
        <f t="shared" ca="1" si="32"/>
        <v>0</v>
      </c>
      <c r="FT42">
        <f t="shared" ca="1" si="190"/>
        <v>0</v>
      </c>
      <c r="FU42">
        <f t="shared" ca="1" si="191"/>
        <v>0</v>
      </c>
      <c r="FV42">
        <f t="shared" ca="1" si="192"/>
        <v>0</v>
      </c>
      <c r="FW42">
        <f t="shared" ca="1" si="193"/>
        <v>0</v>
      </c>
      <c r="FX42">
        <f t="shared" ca="1" si="194"/>
        <v>0</v>
      </c>
      <c r="FY42">
        <f t="shared" ca="1" si="195"/>
        <v>0</v>
      </c>
      <c r="FZ42">
        <f t="shared" ca="1" si="196"/>
        <v>0</v>
      </c>
      <c r="GA42">
        <f t="shared" ca="1" si="197"/>
        <v>0</v>
      </c>
      <c r="GB42">
        <f t="shared" ca="1" si="198"/>
        <v>0</v>
      </c>
      <c r="GC42">
        <f t="shared" ca="1" si="199"/>
        <v>0</v>
      </c>
      <c r="GD42">
        <f t="shared" ca="1" si="33"/>
        <v>20.97</v>
      </c>
      <c r="GE42" t="str">
        <f t="shared" ca="1" si="34"/>
        <v>LOST</v>
      </c>
      <c r="GF42">
        <f t="shared" ca="1" si="200"/>
        <v>4</v>
      </c>
      <c r="GG42">
        <f t="shared" ca="1" si="201"/>
        <v>2</v>
      </c>
      <c r="GH42">
        <f t="shared" ca="1" si="202"/>
        <v>0</v>
      </c>
      <c r="GI42">
        <f t="shared" ca="1" si="203"/>
        <v>0</v>
      </c>
      <c r="GJ42">
        <f t="shared" ca="1" si="204"/>
        <v>0</v>
      </c>
      <c r="GK42">
        <f t="shared" ca="1" si="205"/>
        <v>0</v>
      </c>
      <c r="GL42">
        <f t="shared" ca="1" si="206"/>
        <v>43</v>
      </c>
      <c r="GM42">
        <f t="shared" ca="1" si="207"/>
        <v>30</v>
      </c>
      <c r="GN42">
        <f t="shared" ca="1" si="208"/>
        <v>0</v>
      </c>
      <c r="GO42">
        <f t="shared" ca="1" si="209"/>
        <v>0</v>
      </c>
      <c r="GP42">
        <f t="shared" ca="1" si="35"/>
        <v>21.58</v>
      </c>
      <c r="GQ42" t="str">
        <f t="shared" ca="1" si="36"/>
        <v>LOST</v>
      </c>
      <c r="GR42">
        <f t="shared" ca="1" si="210"/>
        <v>6</v>
      </c>
      <c r="GS42">
        <f t="shared" ca="1" si="211"/>
        <v>0</v>
      </c>
      <c r="GT42">
        <f t="shared" ca="1" si="212"/>
        <v>0</v>
      </c>
      <c r="GU42">
        <f t="shared" ca="1" si="213"/>
        <v>0</v>
      </c>
      <c r="GV42">
        <f t="shared" ca="1" si="214"/>
        <v>0</v>
      </c>
      <c r="GW42">
        <f t="shared" ca="1" si="215"/>
        <v>0</v>
      </c>
      <c r="GX42">
        <f t="shared" ca="1" si="216"/>
        <v>0</v>
      </c>
      <c r="GY42">
        <f t="shared" ca="1" si="217"/>
        <v>32</v>
      </c>
      <c r="GZ42">
        <f t="shared" ca="1" si="218"/>
        <v>0</v>
      </c>
      <c r="HA42">
        <f t="shared" ca="1" si="219"/>
        <v>0</v>
      </c>
      <c r="HB42">
        <f t="shared" ca="1" si="37"/>
        <v>23.79</v>
      </c>
      <c r="HC42" t="str">
        <f t="shared" ca="1" si="38"/>
        <v>LOST</v>
      </c>
      <c r="HD42">
        <f t="shared" ca="1" si="220"/>
        <v>2</v>
      </c>
      <c r="HE42">
        <f t="shared" ca="1" si="221"/>
        <v>2</v>
      </c>
      <c r="HF42">
        <f t="shared" ca="1" si="222"/>
        <v>0</v>
      </c>
      <c r="HG42">
        <f t="shared" ca="1" si="223"/>
        <v>0</v>
      </c>
      <c r="HH42">
        <f t="shared" ca="1" si="224"/>
        <v>0</v>
      </c>
      <c r="HI42">
        <f t="shared" ca="1" si="225"/>
        <v>0</v>
      </c>
      <c r="HJ42">
        <f t="shared" ca="1" si="226"/>
        <v>0</v>
      </c>
      <c r="HK42">
        <f t="shared" ca="1" si="227"/>
        <v>24</v>
      </c>
      <c r="HL42">
        <f t="shared" ca="1" si="228"/>
        <v>0</v>
      </c>
      <c r="HM42">
        <f t="shared" ca="1" si="229"/>
        <v>0</v>
      </c>
      <c r="HN42">
        <f t="shared" ca="1" si="39"/>
        <v>19.14</v>
      </c>
      <c r="HO42" t="str">
        <f t="shared" ca="1" si="40"/>
        <v>WON</v>
      </c>
      <c r="HP42">
        <f t="shared" ca="1" si="230"/>
        <v>1</v>
      </c>
      <c r="HQ42">
        <f t="shared" ca="1" si="231"/>
        <v>2</v>
      </c>
      <c r="HR42">
        <f t="shared" ca="1" si="232"/>
        <v>1</v>
      </c>
      <c r="HS42">
        <f t="shared" ca="1" si="233"/>
        <v>1</v>
      </c>
      <c r="HT42">
        <f t="shared" ca="1" si="234"/>
        <v>0</v>
      </c>
      <c r="HU42">
        <f t="shared" ca="1" si="235"/>
        <v>0</v>
      </c>
      <c r="HV42">
        <f t="shared" ca="1" si="236"/>
        <v>0</v>
      </c>
      <c r="HW42">
        <f t="shared" ca="1" si="237"/>
        <v>90</v>
      </c>
      <c r="HX42">
        <f t="shared" ca="1" si="238"/>
        <v>40</v>
      </c>
      <c r="HY42">
        <f t="shared" ca="1" si="239"/>
        <v>40</v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>Daniel O'Keeffe</v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2</v>
      </c>
      <c r="G43">
        <f t="shared" ca="1" si="53"/>
        <v>0</v>
      </c>
      <c r="H43">
        <f t="shared" ca="1" si="54"/>
        <v>0</v>
      </c>
      <c r="I43">
        <f t="shared" ca="1" si="1"/>
        <v>21.92</v>
      </c>
      <c r="J43">
        <f t="shared" ca="1" si="55"/>
        <v>21.92</v>
      </c>
      <c r="K43">
        <f t="shared" ca="1" si="2"/>
        <v>21.919999995700003</v>
      </c>
      <c r="L43">
        <f t="shared" ca="1" si="3"/>
        <v>234</v>
      </c>
      <c r="M43">
        <f t="shared" ca="1" si="56"/>
        <v>22.94</v>
      </c>
      <c r="N43">
        <f t="shared" ca="1" si="4"/>
        <v>91</v>
      </c>
      <c r="O43">
        <f t="shared" ca="1" si="57"/>
        <v>22.939999995700003</v>
      </c>
      <c r="P43">
        <f t="shared" ca="1" si="5"/>
        <v>180</v>
      </c>
      <c r="Q43">
        <f t="shared" ca="1" si="58"/>
        <v>10</v>
      </c>
      <c r="R43">
        <f t="shared" ca="1" si="59"/>
        <v>1</v>
      </c>
      <c r="S43">
        <f t="shared" ca="1" si="60"/>
        <v>0</v>
      </c>
      <c r="T43">
        <f t="shared" ca="1" si="61"/>
        <v>12</v>
      </c>
      <c r="U43" t="str">
        <f t="shared" ca="1" si="6"/>
        <v>987999998989Daniel O'Keeffe</v>
      </c>
      <c r="V43">
        <f t="shared" ca="1" si="62"/>
        <v>107</v>
      </c>
      <c r="W43">
        <f t="shared" si="63"/>
        <v>42</v>
      </c>
      <c r="X43">
        <f t="shared" ca="1" si="64"/>
        <v>77</v>
      </c>
      <c r="Y43">
        <f t="shared" ca="1" si="65"/>
        <v>1</v>
      </c>
      <c r="Z43" t="str">
        <f t="shared" ca="1" si="66"/>
        <v>998Daniel O'Keeffezz</v>
      </c>
      <c r="AA43">
        <f t="shared" ca="1" si="67"/>
        <v>100</v>
      </c>
      <c r="AB43">
        <f t="shared" si="68"/>
        <v>42</v>
      </c>
      <c r="AC43">
        <f t="shared" ca="1" si="69"/>
        <v>103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>
        <f t="shared" ca="1" si="35"/>
        <v>22.94</v>
      </c>
      <c r="GQ43" t="str">
        <f t="shared" ca="1" si="36"/>
        <v>LOST</v>
      </c>
      <c r="GR43">
        <f t="shared" ca="1" si="210"/>
        <v>5</v>
      </c>
      <c r="GS43">
        <f t="shared" ca="1" si="211"/>
        <v>0</v>
      </c>
      <c r="GT43">
        <f t="shared" ca="1" si="212"/>
        <v>0</v>
      </c>
      <c r="GU43">
        <f t="shared" ca="1" si="213"/>
        <v>0</v>
      </c>
      <c r="GV43">
        <f t="shared" ca="1" si="214"/>
        <v>0</v>
      </c>
      <c r="GW43">
        <f t="shared" ca="1" si="215"/>
        <v>0</v>
      </c>
      <c r="GX43">
        <f t="shared" ca="1" si="216"/>
        <v>0</v>
      </c>
      <c r="GY43">
        <f t="shared" ca="1" si="217"/>
        <v>85</v>
      </c>
      <c r="GZ43">
        <f t="shared" ca="1" si="218"/>
        <v>0</v>
      </c>
      <c r="HA43">
        <f t="shared" ca="1" si="219"/>
        <v>0</v>
      </c>
      <c r="HB43">
        <f t="shared" ca="1" si="37"/>
        <v>20.9</v>
      </c>
      <c r="HC43" t="str">
        <f t="shared" ca="1" si="38"/>
        <v>LOST</v>
      </c>
      <c r="HD43">
        <f t="shared" ca="1" si="220"/>
        <v>4</v>
      </c>
      <c r="HE43">
        <f t="shared" ca="1" si="221"/>
        <v>0</v>
      </c>
      <c r="HF43">
        <f t="shared" ca="1" si="222"/>
        <v>0</v>
      </c>
      <c r="HG43">
        <f t="shared" ca="1" si="223"/>
        <v>0</v>
      </c>
      <c r="HH43">
        <f t="shared" ca="1" si="224"/>
        <v>0</v>
      </c>
      <c r="HI43">
        <f t="shared" ca="1" si="225"/>
        <v>40</v>
      </c>
      <c r="HJ43">
        <f t="shared" ca="1" si="226"/>
        <v>0</v>
      </c>
      <c r="HK43">
        <f t="shared" ca="1" si="227"/>
        <v>0</v>
      </c>
      <c r="HL43">
        <f t="shared" ca="1" si="228"/>
        <v>0</v>
      </c>
      <c r="HM43">
        <f t="shared" ca="1" si="229"/>
        <v>0</v>
      </c>
      <c r="HN43" t="str">
        <f t="shared" ca="1" si="39"/>
        <v/>
      </c>
      <c r="HO43">
        <f t="shared" ca="1" si="40"/>
        <v>0</v>
      </c>
      <c r="HP43">
        <f t="shared" ca="1" si="230"/>
        <v>1</v>
      </c>
      <c r="HQ43">
        <f t="shared" ca="1" si="231"/>
        <v>1</v>
      </c>
      <c r="HR43">
        <f t="shared" ca="1" si="232"/>
        <v>0</v>
      </c>
      <c r="HS43">
        <f t="shared" ca="1" si="233"/>
        <v>1</v>
      </c>
      <c r="HT43">
        <f t="shared" ca="1" si="234"/>
        <v>41</v>
      </c>
      <c r="HU43">
        <f t="shared" ca="1" si="235"/>
        <v>0</v>
      </c>
      <c r="HV43">
        <f t="shared" ca="1" si="236"/>
        <v>0</v>
      </c>
      <c r="HW43">
        <f t="shared" ca="1" si="237"/>
        <v>0</v>
      </c>
      <c r="HX43">
        <f t="shared" ca="1" si="238"/>
        <v>0</v>
      </c>
      <c r="HY43">
        <f t="shared" ca="1" si="239"/>
        <v>0</v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211</v>
      </c>
      <c r="M44">
        <f t="shared" ca="1" si="56"/>
        <v>0</v>
      </c>
      <c r="N44">
        <f t="shared" ca="1" si="4"/>
        <v>130</v>
      </c>
      <c r="O44">
        <f t="shared" ca="1" si="57"/>
        <v>-1</v>
      </c>
      <c r="P44">
        <f t="shared" ca="1" si="5"/>
        <v>86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161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52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214</v>
      </c>
      <c r="M45">
        <f t="shared" ca="1" si="56"/>
        <v>0</v>
      </c>
      <c r="N45">
        <f t="shared" ca="1" si="4"/>
        <v>130</v>
      </c>
      <c r="O45">
        <f t="shared" ca="1" si="57"/>
        <v>-1</v>
      </c>
      <c r="P45">
        <f t="shared" ca="1" si="5"/>
        <v>135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38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202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86</v>
      </c>
      <c r="M46">
        <f t="shared" ca="1" si="56"/>
        <v>0</v>
      </c>
      <c r="N46">
        <f t="shared" ca="1" si="4"/>
        <v>130</v>
      </c>
      <c r="O46">
        <f t="shared" ca="1" si="57"/>
        <v>-1</v>
      </c>
      <c r="P46">
        <f t="shared" ca="1" si="5"/>
        <v>183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86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233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230</v>
      </c>
      <c r="M47">
        <f t="shared" ca="1" si="56"/>
        <v>0</v>
      </c>
      <c r="N47">
        <f t="shared" ca="1" si="4"/>
        <v>130</v>
      </c>
      <c r="O47">
        <f t="shared" ca="1" si="57"/>
        <v>-1</v>
      </c>
      <c r="P47">
        <f t="shared" ca="1" si="5"/>
        <v>129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186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201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207</v>
      </c>
      <c r="M48">
        <f t="shared" ca="1" si="56"/>
        <v>0</v>
      </c>
      <c r="N48">
        <f t="shared" ca="1" si="4"/>
        <v>130</v>
      </c>
      <c r="O48">
        <f t="shared" ca="1" si="57"/>
        <v>-1</v>
      </c>
      <c r="P48">
        <f t="shared" ca="1" si="5"/>
        <v>85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54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183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103</v>
      </c>
      <c r="M49">
        <f t="shared" ca="1" si="56"/>
        <v>0</v>
      </c>
      <c r="N49">
        <f t="shared" ca="1" si="4"/>
        <v>130</v>
      </c>
      <c r="O49">
        <f t="shared" ca="1" si="57"/>
        <v>-1</v>
      </c>
      <c r="P49">
        <f t="shared" ca="1" si="5"/>
        <v>185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230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77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27</v>
      </c>
      <c r="M50">
        <f t="shared" ca="1" si="56"/>
        <v>0</v>
      </c>
      <c r="N50">
        <f t="shared" ca="1" si="4"/>
        <v>130</v>
      </c>
      <c r="O50">
        <f t="shared" ca="1" si="57"/>
        <v>-1</v>
      </c>
      <c r="P50">
        <f t="shared" ca="1" si="5"/>
        <v>234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52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227</v>
      </c>
      <c r="M51">
        <f t="shared" ca="1" si="56"/>
        <v>0</v>
      </c>
      <c r="N51">
        <f t="shared" ca="1" si="4"/>
        <v>130</v>
      </c>
      <c r="O51">
        <f t="shared" ca="1" si="57"/>
        <v>-1</v>
      </c>
      <c r="P51">
        <f t="shared" ca="1" si="5"/>
        <v>214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211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15</v>
      </c>
      <c r="G52">
        <f t="shared" ca="1" si="53"/>
        <v>4</v>
      </c>
      <c r="H52">
        <f t="shared" ca="1" si="54"/>
        <v>26.666666666666668</v>
      </c>
      <c r="I52">
        <f t="shared" ca="1" si="1"/>
        <v>20.908000000000001</v>
      </c>
      <c r="J52">
        <f t="shared" ca="1" si="55"/>
        <v>24.908000000000001</v>
      </c>
      <c r="K52">
        <f t="shared" ca="1" si="2"/>
        <v>24.907999994800001</v>
      </c>
      <c r="L52">
        <f t="shared" ca="1" si="3"/>
        <v>159</v>
      </c>
      <c r="M52">
        <f t="shared" ca="1" si="56"/>
        <v>24.24</v>
      </c>
      <c r="N52">
        <f t="shared" ca="1" si="4"/>
        <v>78</v>
      </c>
      <c r="O52">
        <f t="shared" ca="1" si="57"/>
        <v>24.239999994799998</v>
      </c>
      <c r="P52">
        <f t="shared" ca="1" si="5"/>
        <v>205</v>
      </c>
      <c r="Q52">
        <f t="shared" ca="1" si="58"/>
        <v>42</v>
      </c>
      <c r="R52">
        <f t="shared" ca="1" si="59"/>
        <v>16</v>
      </c>
      <c r="S52">
        <f t="shared" ca="1" si="60"/>
        <v>3</v>
      </c>
      <c r="T52">
        <f t="shared" ca="1" si="61"/>
        <v>83</v>
      </c>
      <c r="U52" t="str">
        <f t="shared" ca="1" si="6"/>
        <v>916996983957Martin Byrne</v>
      </c>
      <c r="V52">
        <f t="shared" ca="1" si="62"/>
        <v>67</v>
      </c>
      <c r="W52">
        <f t="shared" si="63"/>
        <v>51</v>
      </c>
      <c r="X52">
        <f t="shared" ca="1" si="64"/>
        <v>201</v>
      </c>
      <c r="Y52">
        <f t="shared" ca="1" si="65"/>
        <v>7</v>
      </c>
      <c r="Z52" t="str">
        <f t="shared" ca="1" si="66"/>
        <v>992Martin Byrnezz</v>
      </c>
      <c r="AA52">
        <f t="shared" ca="1" si="67"/>
        <v>67</v>
      </c>
      <c r="AB52">
        <f t="shared" si="68"/>
        <v>51</v>
      </c>
      <c r="AC52">
        <f t="shared" ca="1" si="69"/>
        <v>129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>
        <f t="shared" ca="1" si="13"/>
        <v>21.23</v>
      </c>
      <c r="BO52" t="str">
        <f t="shared" ca="1" si="14"/>
        <v>LOST</v>
      </c>
      <c r="BP52">
        <f t="shared" ca="1" si="100"/>
        <v>3</v>
      </c>
      <c r="BQ52">
        <f t="shared" ca="1" si="101"/>
        <v>1</v>
      </c>
      <c r="BR52">
        <f t="shared" ca="1" si="102"/>
        <v>1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24.24</v>
      </c>
      <c r="CM52" t="str">
        <f t="shared" ca="1" si="18"/>
        <v>WON</v>
      </c>
      <c r="CN52">
        <f t="shared" ca="1" si="120"/>
        <v>1</v>
      </c>
      <c r="CO52">
        <f t="shared" ca="1" si="121"/>
        <v>3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51</v>
      </c>
      <c r="CT52">
        <f t="shared" ca="1" si="126"/>
        <v>20</v>
      </c>
      <c r="CU52">
        <f t="shared" ca="1" si="127"/>
        <v>32</v>
      </c>
      <c r="CV52">
        <f t="shared" ca="1" si="128"/>
        <v>0</v>
      </c>
      <c r="CW52">
        <f t="shared" ca="1" si="129"/>
        <v>0</v>
      </c>
      <c r="CX52">
        <f t="shared" ca="1" si="19"/>
        <v>18.850000000000001</v>
      </c>
      <c r="CY52" t="str">
        <f t="shared" ca="1" si="20"/>
        <v>LOST</v>
      </c>
      <c r="CZ52">
        <f t="shared" ca="1" si="130"/>
        <v>0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18.64</v>
      </c>
      <c r="DK52" t="str">
        <f t="shared" ca="1" si="22"/>
        <v>LOST</v>
      </c>
      <c r="DL52">
        <f t="shared" ca="1" si="140"/>
        <v>4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0</v>
      </c>
      <c r="DT52">
        <f t="shared" ca="1" si="148"/>
        <v>54</v>
      </c>
      <c r="DU52">
        <f t="shared" ca="1" si="149"/>
        <v>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>
        <f t="shared" ca="1" si="25"/>
        <v>24</v>
      </c>
      <c r="EI52" t="str">
        <f t="shared" ca="1" si="26"/>
        <v>WON</v>
      </c>
      <c r="EJ52">
        <f t="shared" ca="1" si="160"/>
        <v>5</v>
      </c>
      <c r="EK52">
        <f t="shared" ca="1" si="161"/>
        <v>2</v>
      </c>
      <c r="EL52">
        <f t="shared" ca="1" si="162"/>
        <v>0</v>
      </c>
      <c r="EM52">
        <f t="shared" ca="1" si="163"/>
        <v>1</v>
      </c>
      <c r="EN52">
        <f t="shared" ca="1" si="164"/>
        <v>0</v>
      </c>
      <c r="EO52">
        <f t="shared" ca="1" si="165"/>
        <v>10</v>
      </c>
      <c r="EP52">
        <f t="shared" ca="1" si="166"/>
        <v>0</v>
      </c>
      <c r="EQ52">
        <f t="shared" ca="1" si="167"/>
        <v>20</v>
      </c>
      <c r="ER52">
        <f t="shared" ca="1" si="168"/>
        <v>40</v>
      </c>
      <c r="ES52">
        <f t="shared" ca="1" si="169"/>
        <v>0</v>
      </c>
      <c r="ET52">
        <f t="shared" ca="1" si="27"/>
        <v>19.47</v>
      </c>
      <c r="EU52" t="str">
        <f t="shared" ca="1" si="28"/>
        <v>LOST</v>
      </c>
      <c r="EV52">
        <f t="shared" ca="1" si="170"/>
        <v>2</v>
      </c>
      <c r="EW52">
        <f t="shared" ca="1" si="171"/>
        <v>0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32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>
        <f t="shared" ca="1" si="31"/>
        <v>21.14</v>
      </c>
      <c r="FS52" t="str">
        <f t="shared" ca="1" si="32"/>
        <v>LOST</v>
      </c>
      <c r="FT52">
        <f t="shared" ca="1" si="190"/>
        <v>2</v>
      </c>
      <c r="FU52">
        <f t="shared" ca="1" si="191"/>
        <v>2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20</v>
      </c>
      <c r="GB52">
        <f t="shared" ca="1" si="198"/>
        <v>0</v>
      </c>
      <c r="GC52">
        <f t="shared" ca="1" si="199"/>
        <v>0</v>
      </c>
      <c r="GD52">
        <f t="shared" ca="1" si="33"/>
        <v>20.18</v>
      </c>
      <c r="GE52" t="str">
        <f t="shared" ca="1" si="34"/>
        <v>WON</v>
      </c>
      <c r="GF52">
        <f t="shared" ca="1" si="200"/>
        <v>1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76</v>
      </c>
      <c r="GL52">
        <f t="shared" ca="1" si="206"/>
        <v>30</v>
      </c>
      <c r="GM52">
        <f t="shared" ca="1" si="207"/>
        <v>0</v>
      </c>
      <c r="GN52">
        <f t="shared" ca="1" si="208"/>
        <v>0</v>
      </c>
      <c r="GO52">
        <f t="shared" ca="1" si="209"/>
        <v>42</v>
      </c>
      <c r="GP52">
        <f t="shared" ca="1" si="35"/>
        <v>21.25</v>
      </c>
      <c r="GQ52" t="str">
        <f t="shared" ca="1" si="36"/>
        <v>LOST</v>
      </c>
      <c r="GR52">
        <f t="shared" ca="1" si="210"/>
        <v>5</v>
      </c>
      <c r="GS52">
        <f t="shared" ca="1" si="211"/>
        <v>1</v>
      </c>
      <c r="GT52">
        <f t="shared" ca="1" si="212"/>
        <v>0</v>
      </c>
      <c r="GU52">
        <f t="shared" ca="1" si="213"/>
        <v>0</v>
      </c>
      <c r="GV52">
        <f t="shared" ca="1" si="214"/>
        <v>0</v>
      </c>
      <c r="GW52">
        <f t="shared" ca="1" si="215"/>
        <v>2</v>
      </c>
      <c r="GX52">
        <f t="shared" ca="1" si="216"/>
        <v>40</v>
      </c>
      <c r="GY52">
        <f t="shared" ca="1" si="217"/>
        <v>0</v>
      </c>
      <c r="GZ52">
        <f t="shared" ca="1" si="218"/>
        <v>0</v>
      </c>
      <c r="HA52">
        <f t="shared" ca="1" si="219"/>
        <v>0</v>
      </c>
      <c r="HB52">
        <f t="shared" ca="1" si="37"/>
        <v>21.87</v>
      </c>
      <c r="HC52" t="str">
        <f t="shared" ca="1" si="38"/>
        <v>LOST</v>
      </c>
      <c r="HD52">
        <f t="shared" ca="1" si="220"/>
        <v>5</v>
      </c>
      <c r="HE52">
        <f t="shared" ca="1" si="221"/>
        <v>1</v>
      </c>
      <c r="HF52">
        <f t="shared" ca="1" si="222"/>
        <v>0</v>
      </c>
      <c r="HG52">
        <f t="shared" ca="1" si="223"/>
        <v>1</v>
      </c>
      <c r="HH52">
        <f t="shared" ca="1" si="224"/>
        <v>14</v>
      </c>
      <c r="HI52">
        <f t="shared" ca="1" si="225"/>
        <v>32</v>
      </c>
      <c r="HJ52">
        <f t="shared" ca="1" si="226"/>
        <v>0</v>
      </c>
      <c r="HK52">
        <f t="shared" ca="1" si="227"/>
        <v>0</v>
      </c>
      <c r="HL52">
        <f t="shared" ca="1" si="228"/>
        <v>20</v>
      </c>
      <c r="HM52">
        <f t="shared" ca="1" si="229"/>
        <v>0</v>
      </c>
      <c r="HN52">
        <f t="shared" ca="1" si="39"/>
        <v>21.28</v>
      </c>
      <c r="HO52" t="str">
        <f t="shared" ca="1" si="40"/>
        <v>WON</v>
      </c>
      <c r="HP52">
        <f t="shared" ca="1" si="230"/>
        <v>2</v>
      </c>
      <c r="HQ52">
        <f t="shared" ca="1" si="231"/>
        <v>1</v>
      </c>
      <c r="HR52">
        <f t="shared" ca="1" si="232"/>
        <v>1</v>
      </c>
      <c r="HS52">
        <f t="shared" ca="1" si="233"/>
        <v>1</v>
      </c>
      <c r="HT52">
        <f t="shared" ca="1" si="234"/>
        <v>0</v>
      </c>
      <c r="HU52">
        <f t="shared" ca="1" si="235"/>
        <v>40</v>
      </c>
      <c r="HV52">
        <f t="shared" ca="1" si="236"/>
        <v>0</v>
      </c>
      <c r="HW52">
        <f t="shared" ca="1" si="237"/>
        <v>20</v>
      </c>
      <c r="HX52">
        <f t="shared" ca="1" si="238"/>
        <v>5</v>
      </c>
      <c r="HY52">
        <f t="shared" ca="1" si="239"/>
        <v>0</v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16</v>
      </c>
      <c r="G53">
        <f t="shared" ca="1" si="53"/>
        <v>8</v>
      </c>
      <c r="H53">
        <f t="shared" ca="1" si="54"/>
        <v>50</v>
      </c>
      <c r="I53">
        <f t="shared" ca="1" si="1"/>
        <v>22.408749999999998</v>
      </c>
      <c r="J53">
        <f t="shared" ca="1" si="55"/>
        <v>30.408749999999998</v>
      </c>
      <c r="K53">
        <f t="shared" ca="1" si="2"/>
        <v>30.408749994699999</v>
      </c>
      <c r="L53">
        <f t="shared" ca="1" si="3"/>
        <v>11</v>
      </c>
      <c r="M53">
        <f t="shared" ca="1" si="56"/>
        <v>25.22</v>
      </c>
      <c r="N53">
        <f t="shared" ca="1" si="4"/>
        <v>67</v>
      </c>
      <c r="O53">
        <f t="shared" ca="1" si="57"/>
        <v>25.2199999947</v>
      </c>
      <c r="P53">
        <f t="shared" ca="1" si="5"/>
        <v>230</v>
      </c>
      <c r="Q53">
        <f t="shared" ca="1" si="58"/>
        <v>61</v>
      </c>
      <c r="R53">
        <f t="shared" ca="1" si="59"/>
        <v>26</v>
      </c>
      <c r="S53">
        <f t="shared" ca="1" si="60"/>
        <v>1</v>
      </c>
      <c r="T53">
        <f t="shared" ca="1" si="61"/>
        <v>116</v>
      </c>
      <c r="U53" t="str">
        <f t="shared" ca="1" si="6"/>
        <v>883998973938James Willcox</v>
      </c>
      <c r="V53">
        <f t="shared" ca="1" si="62"/>
        <v>49</v>
      </c>
      <c r="W53">
        <f t="shared" si="63"/>
        <v>52</v>
      </c>
      <c r="X53">
        <f t="shared" ca="1" si="64"/>
        <v>108</v>
      </c>
      <c r="Y53">
        <f t="shared" ca="1" si="65"/>
        <v>11</v>
      </c>
      <c r="Z53" t="str">
        <f t="shared" ca="1" si="66"/>
        <v>988James Willcoxzz</v>
      </c>
      <c r="AA53">
        <f t="shared" ca="1" si="67"/>
        <v>43</v>
      </c>
      <c r="AB53">
        <f t="shared" si="68"/>
        <v>52</v>
      </c>
      <c r="AC53">
        <f t="shared" ca="1" si="69"/>
        <v>159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>
        <f t="shared" ca="1" si="13"/>
        <v>22.77</v>
      </c>
      <c r="BO53" t="str">
        <f t="shared" ca="1" si="14"/>
        <v>LOST</v>
      </c>
      <c r="BP53">
        <f t="shared" ca="1" si="100"/>
        <v>3</v>
      </c>
      <c r="BQ53">
        <f t="shared" ca="1" si="101"/>
        <v>1</v>
      </c>
      <c r="BR53">
        <f t="shared" ca="1" si="102"/>
        <v>1</v>
      </c>
      <c r="BS53">
        <f t="shared" ca="1" si="103"/>
        <v>0</v>
      </c>
      <c r="BT53">
        <f t="shared" ca="1" si="104"/>
        <v>0</v>
      </c>
      <c r="BU53">
        <f t="shared" ca="1" si="105"/>
        <v>12</v>
      </c>
      <c r="BV53">
        <f t="shared" ca="1" si="106"/>
        <v>0</v>
      </c>
      <c r="BW53">
        <f t="shared" ca="1" si="107"/>
        <v>0</v>
      </c>
      <c r="BX53">
        <f t="shared" ca="1" si="108"/>
        <v>0</v>
      </c>
      <c r="BY53">
        <f t="shared" ca="1" si="109"/>
        <v>0</v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>
        <f t="shared" ca="1" si="17"/>
        <v>25.22</v>
      </c>
      <c r="CM53" t="str">
        <f t="shared" ca="1" si="18"/>
        <v>WON</v>
      </c>
      <c r="CN53">
        <f t="shared" ca="1" si="120"/>
        <v>5</v>
      </c>
      <c r="CO53">
        <f t="shared" ca="1" si="121"/>
        <v>4</v>
      </c>
      <c r="CP53">
        <f t="shared" ca="1" si="122"/>
        <v>0</v>
      </c>
      <c r="CQ53">
        <f t="shared" ca="1" si="123"/>
        <v>2</v>
      </c>
      <c r="CR53">
        <f t="shared" ca="1" si="124"/>
        <v>42</v>
      </c>
      <c r="CS53">
        <f t="shared" ca="1" si="125"/>
        <v>32</v>
      </c>
      <c r="CT53">
        <f t="shared" ca="1" si="126"/>
        <v>0</v>
      </c>
      <c r="CU53">
        <f t="shared" ca="1" si="127"/>
        <v>40</v>
      </c>
      <c r="CV53">
        <f t="shared" ca="1" si="128"/>
        <v>100</v>
      </c>
      <c r="CW53">
        <f t="shared" ca="1" si="129"/>
        <v>0</v>
      </c>
      <c r="CX53">
        <f t="shared" ca="1" si="19"/>
        <v>22.74</v>
      </c>
      <c r="CY53" t="str">
        <f t="shared" ca="1" si="20"/>
        <v>LOST</v>
      </c>
      <c r="CZ53">
        <f t="shared" ca="1" si="130"/>
        <v>3</v>
      </c>
      <c r="DA53">
        <f t="shared" ca="1" si="131"/>
        <v>0</v>
      </c>
      <c r="DB53">
        <f t="shared" ca="1" si="132"/>
        <v>0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78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23.59</v>
      </c>
      <c r="DK53" t="str">
        <f t="shared" ca="1" si="22"/>
        <v>LOST</v>
      </c>
      <c r="DL53">
        <f t="shared" ca="1" si="140"/>
        <v>4</v>
      </c>
      <c r="DM53">
        <f t="shared" ca="1" si="141"/>
        <v>1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20</v>
      </c>
      <c r="DR53">
        <f t="shared" ca="1" si="146"/>
        <v>0</v>
      </c>
      <c r="DS53">
        <f t="shared" ca="1" si="147"/>
        <v>0</v>
      </c>
      <c r="DT53">
        <f t="shared" ca="1" si="148"/>
        <v>74</v>
      </c>
      <c r="DU53">
        <f t="shared" ca="1" si="149"/>
        <v>0</v>
      </c>
      <c r="DV53">
        <f t="shared" ca="1" si="23"/>
        <v>23.23</v>
      </c>
      <c r="DW53" t="str">
        <f t="shared" ca="1" si="24"/>
        <v>WON</v>
      </c>
      <c r="DX53">
        <f t="shared" ca="1" si="150"/>
        <v>3</v>
      </c>
      <c r="DY53">
        <f t="shared" ca="1" si="151"/>
        <v>2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16</v>
      </c>
      <c r="ED53">
        <f t="shared" ca="1" si="156"/>
        <v>0</v>
      </c>
      <c r="EE53">
        <f t="shared" ca="1" si="157"/>
        <v>0</v>
      </c>
      <c r="EF53">
        <f t="shared" ca="1" si="158"/>
        <v>8</v>
      </c>
      <c r="EG53">
        <f t="shared" ca="1" si="159"/>
        <v>57</v>
      </c>
      <c r="EH53">
        <f t="shared" ca="1" si="25"/>
        <v>22.39</v>
      </c>
      <c r="EI53" t="str">
        <f t="shared" ca="1" si="26"/>
        <v>LOST</v>
      </c>
      <c r="EJ53">
        <f t="shared" ca="1" si="160"/>
        <v>3</v>
      </c>
      <c r="EK53">
        <f t="shared" ca="1" si="161"/>
        <v>3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20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>
        <f t="shared" ca="1" si="27"/>
        <v>21.32</v>
      </c>
      <c r="EU53" t="str">
        <f t="shared" ca="1" si="28"/>
        <v>LOST</v>
      </c>
      <c r="EV53">
        <f t="shared" ca="1" si="170"/>
        <v>5</v>
      </c>
      <c r="EW53">
        <f t="shared" ca="1" si="171"/>
        <v>0</v>
      </c>
      <c r="EX53">
        <f t="shared" ca="1" si="172"/>
        <v>0</v>
      </c>
      <c r="EY53">
        <f t="shared" ca="1" si="173"/>
        <v>1</v>
      </c>
      <c r="EZ53">
        <f t="shared" ca="1" si="174"/>
        <v>40</v>
      </c>
      <c r="FA53">
        <f t="shared" ca="1" si="175"/>
        <v>4</v>
      </c>
      <c r="FB53">
        <f t="shared" ca="1" si="176"/>
        <v>0</v>
      </c>
      <c r="FC53">
        <f t="shared" ca="1" si="177"/>
        <v>0</v>
      </c>
      <c r="FD53">
        <f t="shared" ca="1" si="178"/>
        <v>0</v>
      </c>
      <c r="FE53">
        <f t="shared" ca="1" si="179"/>
        <v>0</v>
      </c>
      <c r="FF53">
        <f t="shared" ca="1" si="29"/>
        <v>23.89</v>
      </c>
      <c r="FG53" t="str">
        <f t="shared" ca="1" si="30"/>
        <v>WON</v>
      </c>
      <c r="FH53">
        <f t="shared" ca="1" si="180"/>
        <v>7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105</v>
      </c>
      <c r="FN53">
        <f t="shared" ca="1" si="186"/>
        <v>32</v>
      </c>
      <c r="FO53">
        <f t="shared" ca="1" si="187"/>
        <v>0</v>
      </c>
      <c r="FP53">
        <f t="shared" ca="1" si="188"/>
        <v>0</v>
      </c>
      <c r="FQ53">
        <f t="shared" ca="1" si="189"/>
        <v>101</v>
      </c>
      <c r="FR53">
        <f t="shared" ca="1" si="31"/>
        <v>21.13</v>
      </c>
      <c r="FS53" t="str">
        <f t="shared" ca="1" si="32"/>
        <v>LOST</v>
      </c>
      <c r="FT53">
        <f t="shared" ca="1" si="190"/>
        <v>2</v>
      </c>
      <c r="FU53">
        <f t="shared" ca="1" si="191"/>
        <v>2</v>
      </c>
      <c r="FV53">
        <f t="shared" ca="1" si="192"/>
        <v>0</v>
      </c>
      <c r="FW53">
        <f t="shared" ca="1" si="193"/>
        <v>0</v>
      </c>
      <c r="FX53">
        <f t="shared" ca="1" si="194"/>
        <v>0</v>
      </c>
      <c r="FY53">
        <f t="shared" ca="1" si="195"/>
        <v>32</v>
      </c>
      <c r="FZ53">
        <f t="shared" ca="1" si="196"/>
        <v>0</v>
      </c>
      <c r="GA53">
        <f t="shared" ca="1" si="197"/>
        <v>57</v>
      </c>
      <c r="GB53">
        <f t="shared" ca="1" si="198"/>
        <v>0</v>
      </c>
      <c r="GC53">
        <f t="shared" ca="1" si="199"/>
        <v>0</v>
      </c>
      <c r="GD53">
        <f t="shared" ca="1" si="33"/>
        <v>19.98</v>
      </c>
      <c r="GE53" t="str">
        <f t="shared" ca="1" si="34"/>
        <v>WON</v>
      </c>
      <c r="GF53">
        <f t="shared" ca="1" si="200"/>
        <v>2</v>
      </c>
      <c r="GG53">
        <f t="shared" ca="1" si="201"/>
        <v>2</v>
      </c>
      <c r="GH53">
        <f t="shared" ca="1" si="202"/>
        <v>0</v>
      </c>
      <c r="GI53">
        <f t="shared" ca="1" si="203"/>
        <v>2</v>
      </c>
      <c r="GJ53">
        <f t="shared" ca="1" si="204"/>
        <v>32</v>
      </c>
      <c r="GK53">
        <f t="shared" ca="1" si="205"/>
        <v>0</v>
      </c>
      <c r="GL53">
        <f t="shared" ca="1" si="206"/>
        <v>60</v>
      </c>
      <c r="GM53">
        <f t="shared" ca="1" si="207"/>
        <v>0</v>
      </c>
      <c r="GN53">
        <f t="shared" ca="1" si="208"/>
        <v>58</v>
      </c>
      <c r="GO53">
        <f t="shared" ca="1" si="209"/>
        <v>40</v>
      </c>
      <c r="GP53">
        <f t="shared" ca="1" si="35"/>
        <v>24.64</v>
      </c>
      <c r="GQ53" t="str">
        <f t="shared" ca="1" si="36"/>
        <v>WON</v>
      </c>
      <c r="GR53">
        <f t="shared" ca="1" si="210"/>
        <v>3</v>
      </c>
      <c r="GS53">
        <f t="shared" ca="1" si="211"/>
        <v>2</v>
      </c>
      <c r="GT53">
        <f t="shared" ca="1" si="212"/>
        <v>0</v>
      </c>
      <c r="GU53">
        <f t="shared" ca="1" si="213"/>
        <v>1</v>
      </c>
      <c r="GV53">
        <f t="shared" ca="1" si="214"/>
        <v>0</v>
      </c>
      <c r="GW53">
        <f t="shared" ca="1" si="215"/>
        <v>38</v>
      </c>
      <c r="GX53">
        <f t="shared" ca="1" si="216"/>
        <v>16</v>
      </c>
      <c r="GY53">
        <f t="shared" ca="1" si="217"/>
        <v>20</v>
      </c>
      <c r="GZ53">
        <f t="shared" ca="1" si="218"/>
        <v>0</v>
      </c>
      <c r="HA53">
        <f t="shared" ca="1" si="219"/>
        <v>0</v>
      </c>
      <c r="HB53">
        <f t="shared" ca="1" si="37"/>
        <v>15.87</v>
      </c>
      <c r="HC53" t="str">
        <f t="shared" ca="1" si="38"/>
        <v>WON</v>
      </c>
      <c r="HD53">
        <f t="shared" ca="1" si="220"/>
        <v>4</v>
      </c>
      <c r="HE53">
        <f t="shared" ca="1" si="221"/>
        <v>0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16</v>
      </c>
      <c r="HJ53">
        <f t="shared" ca="1" si="226"/>
        <v>0</v>
      </c>
      <c r="HK53">
        <f t="shared" ca="1" si="227"/>
        <v>0</v>
      </c>
      <c r="HL53">
        <f t="shared" ca="1" si="228"/>
        <v>4</v>
      </c>
      <c r="HM53">
        <f t="shared" ca="1" si="229"/>
        <v>44</v>
      </c>
      <c r="HN53">
        <f t="shared" ca="1" si="39"/>
        <v>23.47</v>
      </c>
      <c r="HO53" t="str">
        <f t="shared" ca="1" si="40"/>
        <v>WON</v>
      </c>
      <c r="HP53">
        <f t="shared" ca="1" si="230"/>
        <v>4</v>
      </c>
      <c r="HQ53">
        <f t="shared" ca="1" si="231"/>
        <v>1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0</v>
      </c>
      <c r="HV53">
        <f t="shared" ca="1" si="236"/>
        <v>0</v>
      </c>
      <c r="HW53">
        <f t="shared" ca="1" si="237"/>
        <v>86</v>
      </c>
      <c r="HX53">
        <f t="shared" ca="1" si="238"/>
        <v>80</v>
      </c>
      <c r="HY53">
        <f t="shared" ca="1" si="239"/>
        <v>56</v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39</v>
      </c>
      <c r="M54">
        <f t="shared" ca="1" si="56"/>
        <v>21.44</v>
      </c>
      <c r="N54">
        <f t="shared" ca="1" si="4"/>
        <v>105</v>
      </c>
      <c r="O54">
        <f t="shared" ca="1" si="57"/>
        <v>21.439999994600001</v>
      </c>
      <c r="P54">
        <f t="shared" ca="1" si="5"/>
        <v>158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101</v>
      </c>
      <c r="W54">
        <f t="shared" si="63"/>
        <v>53</v>
      </c>
      <c r="X54">
        <f t="shared" ca="1" si="64"/>
        <v>106</v>
      </c>
      <c r="Y54">
        <f t="shared" ca="1" si="65"/>
        <v>1</v>
      </c>
      <c r="Z54" t="str">
        <f t="shared" ca="1" si="66"/>
        <v>998Del Cannonzz</v>
      </c>
      <c r="AA54">
        <f t="shared" ca="1" si="67"/>
        <v>101</v>
      </c>
      <c r="AB54">
        <f t="shared" si="68"/>
        <v>53</v>
      </c>
      <c r="AC54">
        <f t="shared" ca="1" si="69"/>
        <v>206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16</v>
      </c>
      <c r="G55">
        <f t="shared" ca="1" si="53"/>
        <v>6</v>
      </c>
      <c r="H55">
        <f t="shared" ca="1" si="54"/>
        <v>37.5</v>
      </c>
      <c r="I55">
        <f t="shared" ca="1" si="1"/>
        <v>22.103124999999999</v>
      </c>
      <c r="J55">
        <f t="shared" ca="1" si="55"/>
        <v>28.103124999999999</v>
      </c>
      <c r="K55">
        <f t="shared" ca="1" si="2"/>
        <v>28.1031249945</v>
      </c>
      <c r="L55">
        <f t="shared" ca="1" si="3"/>
        <v>183</v>
      </c>
      <c r="M55">
        <f t="shared" ca="1" si="56"/>
        <v>25.05</v>
      </c>
      <c r="N55">
        <f t="shared" ca="1" si="4"/>
        <v>71</v>
      </c>
      <c r="O55">
        <f t="shared" ca="1" si="57"/>
        <v>25.049999994500002</v>
      </c>
      <c r="P55">
        <f t="shared" ca="1" si="5"/>
        <v>1</v>
      </c>
      <c r="Q55">
        <f t="shared" ca="1" si="58"/>
        <v>71</v>
      </c>
      <c r="R55">
        <f t="shared" ca="1" si="59"/>
        <v>20</v>
      </c>
      <c r="S55">
        <f t="shared" ca="1" si="60"/>
        <v>2</v>
      </c>
      <c r="T55">
        <f t="shared" ca="1" si="61"/>
        <v>117</v>
      </c>
      <c r="U55" t="str">
        <f t="shared" ca="1" si="6"/>
        <v>882997979928Daryl Reino</v>
      </c>
      <c r="V55">
        <f t="shared" ca="1" si="62"/>
        <v>47</v>
      </c>
      <c r="W55">
        <f t="shared" si="63"/>
        <v>54</v>
      </c>
      <c r="X55">
        <f t="shared" ca="1" si="64"/>
        <v>211</v>
      </c>
      <c r="Y55">
        <f t="shared" ca="1" si="65"/>
        <v>11</v>
      </c>
      <c r="Z55" t="str">
        <f t="shared" ca="1" si="66"/>
        <v>988Daryl Reinozz</v>
      </c>
      <c r="AA55">
        <f t="shared" ca="1" si="67"/>
        <v>41</v>
      </c>
      <c r="AB55">
        <f t="shared" si="68"/>
        <v>54</v>
      </c>
      <c r="AC55">
        <f t="shared" ca="1" si="69"/>
        <v>58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>
        <f t="shared" ca="1" si="13"/>
        <v>23.92</v>
      </c>
      <c r="BO55" t="str">
        <f t="shared" ca="1" si="14"/>
        <v>LOST</v>
      </c>
      <c r="BP55">
        <f t="shared" ca="1" si="100"/>
        <v>5</v>
      </c>
      <c r="BQ55">
        <f t="shared" ca="1" si="101"/>
        <v>0</v>
      </c>
      <c r="BR55">
        <f t="shared" ca="1" si="102"/>
        <v>0</v>
      </c>
      <c r="BS55">
        <f t="shared" ca="1" si="103"/>
        <v>1</v>
      </c>
      <c r="BT55">
        <f t="shared" ca="1" si="104"/>
        <v>58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22.09</v>
      </c>
      <c r="CM55" t="str">
        <f t="shared" ca="1" si="18"/>
        <v>WON</v>
      </c>
      <c r="CN55">
        <f t="shared" ca="1" si="120"/>
        <v>6</v>
      </c>
      <c r="CO55">
        <f t="shared" ca="1" si="121"/>
        <v>1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4</v>
      </c>
      <c r="CT55">
        <f t="shared" ca="1" si="126"/>
        <v>8</v>
      </c>
      <c r="CU55">
        <f t="shared" ca="1" si="127"/>
        <v>0</v>
      </c>
      <c r="CV55">
        <f t="shared" ca="1" si="128"/>
        <v>72</v>
      </c>
      <c r="CW55">
        <f t="shared" ca="1" si="129"/>
        <v>0</v>
      </c>
      <c r="CX55">
        <f t="shared" ca="1" si="19"/>
        <v>22.15</v>
      </c>
      <c r="CY55" t="str">
        <f t="shared" ca="1" si="20"/>
        <v>LOST</v>
      </c>
      <c r="CZ55">
        <f t="shared" ca="1" si="130"/>
        <v>5</v>
      </c>
      <c r="DA55">
        <f t="shared" ca="1" si="131"/>
        <v>2</v>
      </c>
      <c r="DB55">
        <f t="shared" ca="1" si="132"/>
        <v>0</v>
      </c>
      <c r="DC55">
        <f t="shared" ca="1" si="133"/>
        <v>1</v>
      </c>
      <c r="DD55">
        <f t="shared" ca="1" si="134"/>
        <v>80</v>
      </c>
      <c r="DE55">
        <f t="shared" ca="1" si="135"/>
        <v>0</v>
      </c>
      <c r="DF55">
        <f t="shared" ca="1" si="136"/>
        <v>24</v>
      </c>
      <c r="DG55">
        <f t="shared" ca="1" si="137"/>
        <v>0</v>
      </c>
      <c r="DH55">
        <f t="shared" ca="1" si="138"/>
        <v>0</v>
      </c>
      <c r="DI55">
        <f t="shared" ca="1" si="139"/>
        <v>0</v>
      </c>
      <c r="DJ55">
        <f t="shared" ca="1" si="21"/>
        <v>20.58</v>
      </c>
      <c r="DK55" t="str">
        <f t="shared" ca="1" si="22"/>
        <v>LOST</v>
      </c>
      <c r="DL55">
        <f t="shared" ca="1" si="140"/>
        <v>3</v>
      </c>
      <c r="DM55">
        <f t="shared" ca="1" si="141"/>
        <v>1</v>
      </c>
      <c r="DN55">
        <f t="shared" ca="1" si="142"/>
        <v>0</v>
      </c>
      <c r="DO55">
        <f t="shared" ca="1" si="143"/>
        <v>1</v>
      </c>
      <c r="DP55">
        <f t="shared" ca="1" si="144"/>
        <v>2</v>
      </c>
      <c r="DQ55">
        <f t="shared" ca="1" si="145"/>
        <v>0</v>
      </c>
      <c r="DR55">
        <f t="shared" ca="1" si="146"/>
        <v>25</v>
      </c>
      <c r="DS55">
        <f t="shared" ca="1" si="147"/>
        <v>0</v>
      </c>
      <c r="DT55">
        <f t="shared" ca="1" si="148"/>
        <v>72</v>
      </c>
      <c r="DU55">
        <f t="shared" ca="1" si="149"/>
        <v>0</v>
      </c>
      <c r="DV55">
        <f t="shared" ca="1" si="23"/>
        <v>25.05</v>
      </c>
      <c r="DW55" t="str">
        <f t="shared" ca="1" si="24"/>
        <v>WON</v>
      </c>
      <c r="DX55">
        <f t="shared" ca="1" si="150"/>
        <v>3</v>
      </c>
      <c r="DY55">
        <f t="shared" ca="1" si="151"/>
        <v>1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24</v>
      </c>
      <c r="ED55">
        <f t="shared" ca="1" si="156"/>
        <v>20</v>
      </c>
      <c r="EE55">
        <f t="shared" ca="1" si="157"/>
        <v>46</v>
      </c>
      <c r="EF55">
        <f t="shared" ca="1" si="158"/>
        <v>0</v>
      </c>
      <c r="EG55">
        <f t="shared" ca="1" si="159"/>
        <v>0</v>
      </c>
      <c r="EH55">
        <f t="shared" ca="1" si="25"/>
        <v>20.03</v>
      </c>
      <c r="EI55" t="str">
        <f t="shared" ca="1" si="26"/>
        <v>LOST</v>
      </c>
      <c r="EJ55">
        <f t="shared" ca="1" si="160"/>
        <v>3</v>
      </c>
      <c r="EK55">
        <f t="shared" ca="1" si="161"/>
        <v>1</v>
      </c>
      <c r="EL55">
        <f t="shared" ca="1" si="162"/>
        <v>0</v>
      </c>
      <c r="EM55">
        <f t="shared" ca="1" si="163"/>
        <v>1</v>
      </c>
      <c r="EN55">
        <f t="shared" ca="1" si="164"/>
        <v>116</v>
      </c>
      <c r="EO55">
        <f t="shared" ca="1" si="165"/>
        <v>0</v>
      </c>
      <c r="EP55">
        <f t="shared" ca="1" si="166"/>
        <v>68</v>
      </c>
      <c r="EQ55">
        <f t="shared" ca="1" si="167"/>
        <v>0</v>
      </c>
      <c r="ER55">
        <f t="shared" ca="1" si="168"/>
        <v>10</v>
      </c>
      <c r="ES55">
        <f t="shared" ca="1" si="169"/>
        <v>0</v>
      </c>
      <c r="ET55">
        <f t="shared" ca="1" si="27"/>
        <v>24.9</v>
      </c>
      <c r="EU55" t="str">
        <f t="shared" ca="1" si="28"/>
        <v>WON</v>
      </c>
      <c r="EV55">
        <f t="shared" ca="1" si="170"/>
        <v>6</v>
      </c>
      <c r="EW55">
        <f t="shared" ca="1" si="171"/>
        <v>2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0</v>
      </c>
      <c r="FB55">
        <f t="shared" ca="1" si="176"/>
        <v>20</v>
      </c>
      <c r="FC55">
        <f t="shared" ca="1" si="177"/>
        <v>8</v>
      </c>
      <c r="FD55">
        <f t="shared" ca="1" si="178"/>
        <v>0</v>
      </c>
      <c r="FE55">
        <f t="shared" ca="1" si="179"/>
        <v>44</v>
      </c>
      <c r="FF55">
        <f t="shared" ca="1" si="29"/>
        <v>23.33</v>
      </c>
      <c r="FG55" t="str">
        <f t="shared" ca="1" si="30"/>
        <v>LOST</v>
      </c>
      <c r="FH55">
        <f t="shared" ca="1" si="180"/>
        <v>2</v>
      </c>
      <c r="FI55">
        <f t="shared" ca="1" si="181"/>
        <v>1</v>
      </c>
      <c r="FJ55">
        <f t="shared" ca="1" si="182"/>
        <v>0</v>
      </c>
      <c r="FK55">
        <f t="shared" ca="1" si="183"/>
        <v>0</v>
      </c>
      <c r="FL55">
        <f t="shared" ca="1" si="184"/>
        <v>0</v>
      </c>
      <c r="FM55">
        <f t="shared" ca="1" si="185"/>
        <v>0</v>
      </c>
      <c r="FN55">
        <f t="shared" ca="1" si="186"/>
        <v>0</v>
      </c>
      <c r="FO55">
        <f t="shared" ca="1" si="187"/>
        <v>0</v>
      </c>
      <c r="FP55">
        <f t="shared" ca="1" si="188"/>
        <v>0</v>
      </c>
      <c r="FQ55">
        <f t="shared" ca="1" si="189"/>
        <v>0</v>
      </c>
      <c r="FR55">
        <f t="shared" ca="1" si="31"/>
        <v>24.82</v>
      </c>
      <c r="FS55" t="str">
        <f t="shared" ca="1" si="32"/>
        <v>LOST</v>
      </c>
      <c r="FT55">
        <f t="shared" ca="1" si="190"/>
        <v>4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17.48</v>
      </c>
      <c r="GE55" t="str">
        <f t="shared" ca="1" si="34"/>
        <v>LOST</v>
      </c>
      <c r="GF55">
        <f t="shared" ca="1" si="200"/>
        <v>2</v>
      </c>
      <c r="GG55">
        <f t="shared" ca="1" si="201"/>
        <v>2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>
        <f t="shared" ca="1" si="35"/>
        <v>22.1</v>
      </c>
      <c r="GQ55" t="str">
        <f t="shared" ca="1" si="36"/>
        <v>WON</v>
      </c>
      <c r="GR55">
        <f t="shared" ca="1" si="210"/>
        <v>3</v>
      </c>
      <c r="GS55">
        <f t="shared" ca="1" si="211"/>
        <v>2</v>
      </c>
      <c r="GT55">
        <f t="shared" ca="1" si="212"/>
        <v>0</v>
      </c>
      <c r="GU55">
        <f t="shared" ca="1" si="213"/>
        <v>2</v>
      </c>
      <c r="GV55">
        <f t="shared" ca="1" si="214"/>
        <v>4</v>
      </c>
      <c r="GW55">
        <f t="shared" ca="1" si="215"/>
        <v>36</v>
      </c>
      <c r="GX55">
        <f t="shared" ca="1" si="216"/>
        <v>76</v>
      </c>
      <c r="GY55">
        <f t="shared" ca="1" si="217"/>
        <v>2</v>
      </c>
      <c r="GZ55">
        <f t="shared" ca="1" si="218"/>
        <v>0</v>
      </c>
      <c r="HA55">
        <f t="shared" ca="1" si="219"/>
        <v>0</v>
      </c>
      <c r="HB55">
        <f t="shared" ca="1" si="37"/>
        <v>19.03</v>
      </c>
      <c r="HC55" t="str">
        <f t="shared" ca="1" si="38"/>
        <v>WON</v>
      </c>
      <c r="HD55">
        <f t="shared" ca="1" si="220"/>
        <v>7</v>
      </c>
      <c r="HE55">
        <f t="shared" ca="1" si="221"/>
        <v>2</v>
      </c>
      <c r="HF55">
        <f t="shared" ca="1" si="222"/>
        <v>1</v>
      </c>
      <c r="HG55">
        <f t="shared" ca="1" si="223"/>
        <v>1</v>
      </c>
      <c r="HH55">
        <f t="shared" ca="1" si="224"/>
        <v>0</v>
      </c>
      <c r="HI55">
        <f t="shared" ca="1" si="225"/>
        <v>16</v>
      </c>
      <c r="HJ55">
        <f t="shared" ca="1" si="226"/>
        <v>20</v>
      </c>
      <c r="HK55">
        <f t="shared" ca="1" si="227"/>
        <v>8</v>
      </c>
      <c r="HL55">
        <f t="shared" ca="1" si="228"/>
        <v>0</v>
      </c>
      <c r="HM55">
        <f t="shared" ca="1" si="229"/>
        <v>0</v>
      </c>
      <c r="HN55">
        <f t="shared" ca="1" si="39"/>
        <v>19.649999999999999</v>
      </c>
      <c r="HO55" t="str">
        <f t="shared" ca="1" si="40"/>
        <v>LOST</v>
      </c>
      <c r="HP55">
        <f t="shared" ca="1" si="230"/>
        <v>5</v>
      </c>
      <c r="HQ55">
        <f t="shared" ca="1" si="231"/>
        <v>1</v>
      </c>
      <c r="HR55">
        <f t="shared" ca="1" si="232"/>
        <v>0</v>
      </c>
      <c r="HS55">
        <f t="shared" ca="1" si="233"/>
        <v>0</v>
      </c>
      <c r="HT55">
        <f t="shared" ca="1" si="234"/>
        <v>0</v>
      </c>
      <c r="HU55">
        <f t="shared" ca="1" si="235"/>
        <v>20</v>
      </c>
      <c r="HV55">
        <f t="shared" ca="1" si="236"/>
        <v>0</v>
      </c>
      <c r="HW55">
        <f t="shared" ca="1" si="237"/>
        <v>0</v>
      </c>
      <c r="HX55">
        <f t="shared" ca="1" si="238"/>
        <v>0</v>
      </c>
      <c r="HY55">
        <f t="shared" ca="1" si="239"/>
        <v>0</v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206</v>
      </c>
      <c r="M56">
        <f t="shared" ca="1" si="56"/>
        <v>19.14</v>
      </c>
      <c r="N56">
        <f t="shared" ca="1" si="4"/>
        <v>116</v>
      </c>
      <c r="O56">
        <f t="shared" ca="1" si="57"/>
        <v>19.1399999944</v>
      </c>
      <c r="P56">
        <f t="shared" ca="1" si="5"/>
        <v>103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122</v>
      </c>
      <c r="W56">
        <f t="shared" si="63"/>
        <v>55</v>
      </c>
      <c r="X56">
        <f t="shared" ca="1" si="64"/>
        <v>154</v>
      </c>
      <c r="Y56">
        <f t="shared" ca="1" si="65"/>
        <v>0</v>
      </c>
      <c r="Z56" t="str">
        <f t="shared" ca="1" si="66"/>
        <v>999Bill Pavittzz</v>
      </c>
      <c r="AA56">
        <f t="shared" ca="1" si="67"/>
        <v>117</v>
      </c>
      <c r="AB56">
        <f t="shared" si="68"/>
        <v>55</v>
      </c>
      <c r="AC56">
        <f t="shared" ca="1" si="69"/>
        <v>29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17</v>
      </c>
      <c r="G57">
        <f t="shared" ca="1" si="53"/>
        <v>3</v>
      </c>
      <c r="H57">
        <f t="shared" ca="1" si="54"/>
        <v>17.647058823529413</v>
      </c>
      <c r="I57">
        <f t="shared" ca="1" si="1"/>
        <v>19.387647058823532</v>
      </c>
      <c r="J57">
        <f t="shared" ca="1" si="55"/>
        <v>22.387647058823532</v>
      </c>
      <c r="K57">
        <f t="shared" ca="1" si="2"/>
        <v>22.387647053123533</v>
      </c>
      <c r="L57">
        <f t="shared" ca="1" si="3"/>
        <v>29</v>
      </c>
      <c r="M57">
        <f t="shared" ca="1" si="56"/>
        <v>22.76</v>
      </c>
      <c r="N57">
        <f t="shared" ca="1" si="4"/>
        <v>96</v>
      </c>
      <c r="O57">
        <f t="shared" ca="1" si="57"/>
        <v>22.759999994300003</v>
      </c>
      <c r="P57">
        <f t="shared" ca="1" si="5"/>
        <v>131</v>
      </c>
      <c r="Q57">
        <f t="shared" ca="1" si="58"/>
        <v>57</v>
      </c>
      <c r="R57">
        <f t="shared" ca="1" si="59"/>
        <v>15</v>
      </c>
      <c r="S57">
        <f t="shared" ca="1" si="60"/>
        <v>3</v>
      </c>
      <c r="T57">
        <f t="shared" ca="1" si="61"/>
        <v>96</v>
      </c>
      <c r="U57" t="str">
        <f t="shared" ca="1" si="6"/>
        <v>903996984942Dave Mann</v>
      </c>
      <c r="V57">
        <f t="shared" ca="1" si="62"/>
        <v>60</v>
      </c>
      <c r="W57">
        <f t="shared" si="63"/>
        <v>56</v>
      </c>
      <c r="X57">
        <f t="shared" ca="1" si="64"/>
        <v>212</v>
      </c>
      <c r="Y57">
        <f t="shared" ca="1" si="65"/>
        <v>4</v>
      </c>
      <c r="Z57" t="str">
        <f t="shared" ca="1" si="66"/>
        <v>995Dave Mannzz</v>
      </c>
      <c r="AA57">
        <f t="shared" ca="1" si="67"/>
        <v>81</v>
      </c>
      <c r="AB57">
        <f t="shared" si="68"/>
        <v>56</v>
      </c>
      <c r="AC57">
        <f t="shared" ca="1" si="69"/>
        <v>11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>
        <f t="shared" ca="1" si="13"/>
        <v>21.24</v>
      </c>
      <c r="BO57" t="str">
        <f t="shared" ca="1" si="14"/>
        <v>LOST</v>
      </c>
      <c r="BP57">
        <f t="shared" ca="1" si="100"/>
        <v>5</v>
      </c>
      <c r="BQ57">
        <f t="shared" ca="1" si="101"/>
        <v>0</v>
      </c>
      <c r="BR57">
        <f t="shared" ca="1" si="102"/>
        <v>0</v>
      </c>
      <c r="BS57">
        <f t="shared" ca="1" si="103"/>
        <v>0</v>
      </c>
      <c r="BT57">
        <f t="shared" ca="1" si="104"/>
        <v>0</v>
      </c>
      <c r="BU57">
        <f t="shared" ca="1" si="105"/>
        <v>0</v>
      </c>
      <c r="BV57">
        <f t="shared" ca="1" si="106"/>
        <v>0</v>
      </c>
      <c r="BW57">
        <f t="shared" ca="1" si="107"/>
        <v>0</v>
      </c>
      <c r="BX57">
        <f t="shared" ca="1" si="108"/>
        <v>0</v>
      </c>
      <c r="BY57">
        <f t="shared" ca="1" si="109"/>
        <v>0</v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>
        <f t="shared" ca="1" si="17"/>
        <v>19.46</v>
      </c>
      <c r="CM57" t="str">
        <f t="shared" ca="1" si="18"/>
        <v>LOST</v>
      </c>
      <c r="CN57">
        <f t="shared" ca="1" si="120"/>
        <v>4</v>
      </c>
      <c r="CO57">
        <f t="shared" ca="1" si="121"/>
        <v>0</v>
      </c>
      <c r="CP57">
        <f t="shared" ca="1" si="122"/>
        <v>0</v>
      </c>
      <c r="CQ57">
        <f t="shared" ca="1" si="123"/>
        <v>1</v>
      </c>
      <c r="CR57">
        <f t="shared" ca="1" si="124"/>
        <v>4</v>
      </c>
      <c r="CS57">
        <f t="shared" ca="1" si="125"/>
        <v>0</v>
      </c>
      <c r="CT57">
        <f t="shared" ca="1" si="126"/>
        <v>68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21.51</v>
      </c>
      <c r="CY57" t="str">
        <f t="shared" ca="1" si="20"/>
        <v>LOST</v>
      </c>
      <c r="CZ57">
        <f t="shared" ca="1" si="130"/>
        <v>4</v>
      </c>
      <c r="DA57">
        <f t="shared" ca="1" si="131"/>
        <v>2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16.16</v>
      </c>
      <c r="DK57" t="str">
        <f t="shared" ca="1" si="22"/>
        <v>WON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0</v>
      </c>
      <c r="DQ57">
        <f t="shared" ca="1" si="145"/>
        <v>40</v>
      </c>
      <c r="DR57">
        <f t="shared" ca="1" si="146"/>
        <v>8</v>
      </c>
      <c r="DS57">
        <f t="shared" ca="1" si="147"/>
        <v>4</v>
      </c>
      <c r="DT57">
        <f t="shared" ca="1" si="148"/>
        <v>0</v>
      </c>
      <c r="DU57">
        <f t="shared" ca="1" si="149"/>
        <v>0</v>
      </c>
      <c r="DV57">
        <f t="shared" ca="1" si="23"/>
        <v>20.63</v>
      </c>
      <c r="DW57" t="str">
        <f t="shared" ca="1" si="24"/>
        <v>WON</v>
      </c>
      <c r="DX57">
        <f t="shared" ca="1" si="150"/>
        <v>4</v>
      </c>
      <c r="DY57">
        <f t="shared" ca="1" si="151"/>
        <v>1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0</v>
      </c>
      <c r="ED57">
        <f t="shared" ca="1" si="156"/>
        <v>40</v>
      </c>
      <c r="EE57">
        <f t="shared" ca="1" si="157"/>
        <v>0</v>
      </c>
      <c r="EF57">
        <f t="shared" ca="1" si="158"/>
        <v>100</v>
      </c>
      <c r="EG57">
        <f t="shared" ca="1" si="159"/>
        <v>16</v>
      </c>
      <c r="EH57">
        <f t="shared" ca="1" si="25"/>
        <v>18.79</v>
      </c>
      <c r="EI57" t="str">
        <f t="shared" ca="1" si="26"/>
        <v>WON</v>
      </c>
      <c r="EJ57">
        <f t="shared" ca="1" si="160"/>
        <v>6</v>
      </c>
      <c r="EK57">
        <f t="shared" ca="1" si="161"/>
        <v>2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116</v>
      </c>
      <c r="EP57">
        <f t="shared" ca="1" si="166"/>
        <v>22</v>
      </c>
      <c r="EQ57">
        <f t="shared" ca="1" si="167"/>
        <v>2</v>
      </c>
      <c r="ER57">
        <f t="shared" ca="1" si="168"/>
        <v>0</v>
      </c>
      <c r="ES57">
        <f t="shared" ca="1" si="169"/>
        <v>0</v>
      </c>
      <c r="ET57">
        <f t="shared" ca="1" si="27"/>
        <v>16.649999999999999</v>
      </c>
      <c r="EU57" t="str">
        <f t="shared" ca="1" si="28"/>
        <v>LOST</v>
      </c>
      <c r="EV57">
        <f t="shared" ca="1" si="170"/>
        <v>3</v>
      </c>
      <c r="EW57">
        <f t="shared" ca="1" si="171"/>
        <v>0</v>
      </c>
      <c r="EX57">
        <f t="shared" ca="1" si="172"/>
        <v>0</v>
      </c>
      <c r="EY57">
        <f t="shared" ca="1" si="173"/>
        <v>0</v>
      </c>
      <c r="EZ57">
        <f t="shared" ca="1" si="174"/>
        <v>0</v>
      </c>
      <c r="FA57">
        <f t="shared" ca="1" si="175"/>
        <v>0</v>
      </c>
      <c r="FB57">
        <f t="shared" ca="1" si="176"/>
        <v>0</v>
      </c>
      <c r="FC57">
        <f t="shared" ca="1" si="177"/>
        <v>0</v>
      </c>
      <c r="FD57">
        <f t="shared" ca="1" si="178"/>
        <v>0</v>
      </c>
      <c r="FE57">
        <f t="shared" ca="1" si="179"/>
        <v>0</v>
      </c>
      <c r="FF57">
        <f t="shared" ca="1" si="29"/>
        <v>21.93</v>
      </c>
      <c r="FG57" t="str">
        <f t="shared" ca="1" si="30"/>
        <v>LOST</v>
      </c>
      <c r="FH57">
        <f t="shared" ca="1" si="180"/>
        <v>3</v>
      </c>
      <c r="FI57">
        <f t="shared" ca="1" si="181"/>
        <v>2</v>
      </c>
      <c r="FJ57">
        <f t="shared" ca="1" si="182"/>
        <v>1</v>
      </c>
      <c r="FK57">
        <f t="shared" ca="1" si="183"/>
        <v>0</v>
      </c>
      <c r="FL57">
        <f t="shared" ca="1" si="184"/>
        <v>0</v>
      </c>
      <c r="FM57">
        <f t="shared" ca="1" si="185"/>
        <v>0</v>
      </c>
      <c r="FN57">
        <f t="shared" ca="1" si="186"/>
        <v>0</v>
      </c>
      <c r="FO57">
        <f t="shared" ca="1" si="187"/>
        <v>60</v>
      </c>
      <c r="FP57">
        <f t="shared" ca="1" si="188"/>
        <v>8</v>
      </c>
      <c r="FQ57">
        <f t="shared" ca="1" si="189"/>
        <v>0</v>
      </c>
      <c r="FR57">
        <f t="shared" ca="1" si="31"/>
        <v>17.8</v>
      </c>
      <c r="FS57" t="str">
        <f t="shared" ca="1" si="32"/>
        <v>LOST</v>
      </c>
      <c r="FT57">
        <f t="shared" ca="1" si="190"/>
        <v>4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4</v>
      </c>
      <c r="GB57">
        <f t="shared" ca="1" si="198"/>
        <v>0</v>
      </c>
      <c r="GC57">
        <f t="shared" ca="1" si="199"/>
        <v>0</v>
      </c>
      <c r="GD57">
        <f t="shared" ca="1" si="33"/>
        <v>18.43</v>
      </c>
      <c r="GE57" t="str">
        <f t="shared" ca="1" si="34"/>
        <v>LOST</v>
      </c>
      <c r="GF57">
        <f t="shared" ca="1" si="200"/>
        <v>1</v>
      </c>
      <c r="GG57">
        <f t="shared" ca="1" si="201"/>
        <v>0</v>
      </c>
      <c r="GH57">
        <f t="shared" ca="1" si="202"/>
        <v>1</v>
      </c>
      <c r="GI57">
        <f t="shared" ca="1" si="203"/>
        <v>0</v>
      </c>
      <c r="GJ57">
        <f t="shared" ca="1" si="204"/>
        <v>0</v>
      </c>
      <c r="GK57">
        <f t="shared" ca="1" si="205"/>
        <v>4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>
        <f t="shared" ca="1" si="35"/>
        <v>20.68</v>
      </c>
      <c r="GQ57" t="str">
        <f t="shared" ca="1" si="36"/>
        <v>LOST</v>
      </c>
      <c r="GR57">
        <f t="shared" ca="1" si="210"/>
        <v>3</v>
      </c>
      <c r="GS57">
        <f t="shared" ca="1" si="211"/>
        <v>1</v>
      </c>
      <c r="GT57">
        <f t="shared" ca="1" si="212"/>
        <v>0</v>
      </c>
      <c r="GU57">
        <f t="shared" ca="1" si="213"/>
        <v>0</v>
      </c>
      <c r="GV57">
        <f t="shared" ca="1" si="214"/>
        <v>0</v>
      </c>
      <c r="GW57">
        <f t="shared" ca="1" si="215"/>
        <v>0</v>
      </c>
      <c r="GX57">
        <f t="shared" ca="1" si="216"/>
        <v>0</v>
      </c>
      <c r="GY57">
        <f t="shared" ca="1" si="217"/>
        <v>0</v>
      </c>
      <c r="GZ57">
        <f t="shared" ca="1" si="218"/>
        <v>0</v>
      </c>
      <c r="HA57">
        <f t="shared" ca="1" si="219"/>
        <v>0</v>
      </c>
      <c r="HB57">
        <f t="shared" ca="1" si="37"/>
        <v>18.98</v>
      </c>
      <c r="HC57" t="str">
        <f t="shared" ca="1" si="38"/>
        <v>LOST</v>
      </c>
      <c r="HD57">
        <f t="shared" ca="1" si="220"/>
        <v>3</v>
      </c>
      <c r="HE57">
        <f t="shared" ca="1" si="221"/>
        <v>2</v>
      </c>
      <c r="HF57">
        <f t="shared" ca="1" si="222"/>
        <v>0</v>
      </c>
      <c r="HG57">
        <f t="shared" ca="1" si="223"/>
        <v>0</v>
      </c>
      <c r="HH57">
        <f t="shared" ca="1" si="224"/>
        <v>0</v>
      </c>
      <c r="HI57">
        <f t="shared" ca="1" si="225"/>
        <v>0</v>
      </c>
      <c r="HJ57">
        <f t="shared" ca="1" si="226"/>
        <v>0</v>
      </c>
      <c r="HK57">
        <f t="shared" ca="1" si="227"/>
        <v>9</v>
      </c>
      <c r="HL57">
        <f t="shared" ca="1" si="228"/>
        <v>60</v>
      </c>
      <c r="HM57">
        <f t="shared" ca="1" si="229"/>
        <v>0</v>
      </c>
      <c r="HN57">
        <f t="shared" ca="1" si="39"/>
        <v>17.850000000000001</v>
      </c>
      <c r="HO57" t="str">
        <f t="shared" ca="1" si="40"/>
        <v>LOST</v>
      </c>
      <c r="HP57">
        <f t="shared" ca="1" si="230"/>
        <v>2</v>
      </c>
      <c r="HQ57">
        <f t="shared" ca="1" si="231"/>
        <v>0</v>
      </c>
      <c r="HR57">
        <f t="shared" ca="1" si="232"/>
        <v>0</v>
      </c>
      <c r="HS57">
        <f t="shared" ca="1" si="233"/>
        <v>0</v>
      </c>
      <c r="HT57">
        <f t="shared" ca="1" si="234"/>
        <v>0</v>
      </c>
      <c r="HU57">
        <f t="shared" ca="1" si="235"/>
        <v>36</v>
      </c>
      <c r="HV57">
        <f t="shared" ca="1" si="236"/>
        <v>20</v>
      </c>
      <c r="HW57">
        <f t="shared" ca="1" si="237"/>
        <v>0</v>
      </c>
      <c r="HX57">
        <f t="shared" ca="1" si="238"/>
        <v>0</v>
      </c>
      <c r="HY57">
        <f t="shared" ca="1" si="239"/>
        <v>0</v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17</v>
      </c>
      <c r="G58">
        <f t="shared" ca="1" si="53"/>
        <v>11</v>
      </c>
      <c r="H58">
        <f t="shared" ca="1" si="54"/>
        <v>64.705882352941174</v>
      </c>
      <c r="I58">
        <f t="shared" ca="1" si="1"/>
        <v>24.308823529411768</v>
      </c>
      <c r="J58">
        <f t="shared" ca="1" si="55"/>
        <v>35.308823529411768</v>
      </c>
      <c r="K58">
        <f t="shared" ca="1" si="2"/>
        <v>35.308823523611771</v>
      </c>
      <c r="L58">
        <f t="shared" ca="1" si="3"/>
        <v>54</v>
      </c>
      <c r="M58">
        <f t="shared" ca="1" si="56"/>
        <v>29.37</v>
      </c>
      <c r="N58">
        <f t="shared" ca="1" si="4"/>
        <v>21</v>
      </c>
      <c r="O58">
        <f t="shared" ca="1" si="57"/>
        <v>29.369999994200001</v>
      </c>
      <c r="P58">
        <f t="shared" ca="1" si="5"/>
        <v>186</v>
      </c>
      <c r="Q58">
        <f t="shared" ca="1" si="58"/>
        <v>85</v>
      </c>
      <c r="R58">
        <f t="shared" ca="1" si="59"/>
        <v>24</v>
      </c>
      <c r="S58">
        <f t="shared" ca="1" si="60"/>
        <v>7</v>
      </c>
      <c r="T58">
        <f t="shared" ca="1" si="61"/>
        <v>154</v>
      </c>
      <c r="U58" t="str">
        <f t="shared" ca="1" si="6"/>
        <v>845992975914Damon Ede</v>
      </c>
      <c r="V58">
        <f t="shared" ca="1" si="62"/>
        <v>25</v>
      </c>
      <c r="W58">
        <f t="shared" si="63"/>
        <v>57</v>
      </c>
      <c r="X58">
        <f t="shared" ca="1" si="64"/>
        <v>206</v>
      </c>
      <c r="Y58">
        <f t="shared" ca="1" si="65"/>
        <v>17</v>
      </c>
      <c r="Z58" t="str">
        <f t="shared" ca="1" si="66"/>
        <v>982Damon Edezz</v>
      </c>
      <c r="AA58">
        <f t="shared" ca="1" si="67"/>
        <v>15</v>
      </c>
      <c r="AB58">
        <f t="shared" si="68"/>
        <v>57</v>
      </c>
      <c r="AC58">
        <f t="shared" ca="1" si="69"/>
        <v>79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>
        <f t="shared" ca="1" si="13"/>
        <v>29.37</v>
      </c>
      <c r="BO58" t="str">
        <f t="shared" ca="1" si="14"/>
        <v>WON</v>
      </c>
      <c r="BP58">
        <f t="shared" ca="1" si="100"/>
        <v>2</v>
      </c>
      <c r="BQ58">
        <f t="shared" ca="1" si="101"/>
        <v>3</v>
      </c>
      <c r="BR58">
        <f t="shared" ca="1" si="102"/>
        <v>1</v>
      </c>
      <c r="BS58">
        <f t="shared" ca="1" si="103"/>
        <v>1</v>
      </c>
      <c r="BT58">
        <f t="shared" ca="1" si="104"/>
        <v>0</v>
      </c>
      <c r="BU58">
        <f t="shared" ca="1" si="105"/>
        <v>0</v>
      </c>
      <c r="BV58">
        <f t="shared" ca="1" si="106"/>
        <v>36</v>
      </c>
      <c r="BW58">
        <f t="shared" ca="1" si="107"/>
        <v>24</v>
      </c>
      <c r="BX58">
        <f t="shared" ca="1" si="108"/>
        <v>40</v>
      </c>
      <c r="BY58">
        <f t="shared" ca="1" si="109"/>
        <v>0</v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>
        <f t="shared" ca="1" si="17"/>
        <v>24.89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56</v>
      </c>
      <c r="CS58">
        <f t="shared" ca="1" si="125"/>
        <v>0</v>
      </c>
      <c r="CT58">
        <f t="shared" ca="1" si="126"/>
        <v>40</v>
      </c>
      <c r="CU58">
        <f t="shared" ca="1" si="127"/>
        <v>40</v>
      </c>
      <c r="CV58">
        <f t="shared" ca="1" si="128"/>
        <v>20</v>
      </c>
      <c r="CW58">
        <f t="shared" ca="1" si="129"/>
        <v>0</v>
      </c>
      <c r="CX58">
        <f t="shared" ca="1" si="19"/>
        <v>21.64</v>
      </c>
      <c r="CY58" t="str">
        <f t="shared" ca="1" si="20"/>
        <v>LOST</v>
      </c>
      <c r="CZ58">
        <f t="shared" ca="1" si="130"/>
        <v>7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10</v>
      </c>
      <c r="DG58">
        <f t="shared" ca="1" si="137"/>
        <v>20</v>
      </c>
      <c r="DH58">
        <f t="shared" ca="1" si="138"/>
        <v>0</v>
      </c>
      <c r="DI58">
        <f t="shared" ca="1" si="139"/>
        <v>0</v>
      </c>
      <c r="DJ58">
        <f t="shared" ca="1" si="21"/>
        <v>20.81</v>
      </c>
      <c r="DK58" t="str">
        <f t="shared" ca="1" si="22"/>
        <v>WON</v>
      </c>
      <c r="DL58">
        <f t="shared" ca="1" si="140"/>
        <v>8</v>
      </c>
      <c r="DM58">
        <f t="shared" ca="1" si="141"/>
        <v>0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89</v>
      </c>
      <c r="DR58">
        <f t="shared" ca="1" si="146"/>
        <v>0</v>
      </c>
      <c r="DS58">
        <f t="shared" ca="1" si="147"/>
        <v>25</v>
      </c>
      <c r="DT58">
        <f t="shared" ca="1" si="148"/>
        <v>20</v>
      </c>
      <c r="DU58">
        <f t="shared" ca="1" si="149"/>
        <v>0</v>
      </c>
      <c r="DV58">
        <f t="shared" ca="1" si="23"/>
        <v>20.420000000000002</v>
      </c>
      <c r="DW58" t="str">
        <f t="shared" ca="1" si="24"/>
        <v>LOST</v>
      </c>
      <c r="DX58">
        <f t="shared" ca="1" si="150"/>
        <v>2</v>
      </c>
      <c r="DY58">
        <f t="shared" ca="1" si="151"/>
        <v>3</v>
      </c>
      <c r="DZ58">
        <f t="shared" ca="1" si="152"/>
        <v>0</v>
      </c>
      <c r="EA58">
        <f t="shared" ca="1" si="153"/>
        <v>0</v>
      </c>
      <c r="EB58">
        <f t="shared" ca="1" si="154"/>
        <v>0</v>
      </c>
      <c r="EC58">
        <f t="shared" ca="1" si="155"/>
        <v>0</v>
      </c>
      <c r="ED58">
        <f t="shared" ca="1" si="156"/>
        <v>0</v>
      </c>
      <c r="EE58">
        <f t="shared" ca="1" si="157"/>
        <v>0</v>
      </c>
      <c r="EF58">
        <f t="shared" ca="1" si="158"/>
        <v>0</v>
      </c>
      <c r="EG58">
        <f t="shared" ca="1" si="159"/>
        <v>0</v>
      </c>
      <c r="EH58">
        <f t="shared" ca="1" si="25"/>
        <v>24.91</v>
      </c>
      <c r="EI58" t="str">
        <f t="shared" ca="1" si="26"/>
        <v>WON</v>
      </c>
      <c r="EJ58">
        <f t="shared" ca="1" si="160"/>
        <v>7</v>
      </c>
      <c r="EK58">
        <f t="shared" ca="1" si="161"/>
        <v>1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117</v>
      </c>
      <c r="EP58">
        <f t="shared" ca="1" si="166"/>
        <v>20</v>
      </c>
      <c r="EQ58">
        <f t="shared" ca="1" si="167"/>
        <v>0</v>
      </c>
      <c r="ER58">
        <f t="shared" ca="1" si="168"/>
        <v>80</v>
      </c>
      <c r="ES58">
        <f t="shared" ca="1" si="169"/>
        <v>0</v>
      </c>
      <c r="ET58">
        <f t="shared" ca="1" si="27"/>
        <v>24.73</v>
      </c>
      <c r="EU58" t="str">
        <f t="shared" ca="1" si="28"/>
        <v>LOST</v>
      </c>
      <c r="EV58">
        <f t="shared" ca="1" si="170"/>
        <v>6</v>
      </c>
      <c r="EW58">
        <f t="shared" ca="1" si="171"/>
        <v>2</v>
      </c>
      <c r="EX58">
        <f t="shared" ca="1" si="172"/>
        <v>0</v>
      </c>
      <c r="EY58">
        <f t="shared" ca="1" si="173"/>
        <v>1</v>
      </c>
      <c r="EZ58">
        <f t="shared" ca="1" si="174"/>
        <v>60</v>
      </c>
      <c r="FA58">
        <f t="shared" ca="1" si="175"/>
        <v>0</v>
      </c>
      <c r="FB58">
        <f t="shared" ca="1" si="176"/>
        <v>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25.18</v>
      </c>
      <c r="FG58" t="str">
        <f t="shared" ca="1" si="30"/>
        <v>WON</v>
      </c>
      <c r="FH58">
        <f t="shared" ca="1" si="180"/>
        <v>5</v>
      </c>
      <c r="FI58">
        <f t="shared" ca="1" si="181"/>
        <v>1</v>
      </c>
      <c r="FJ58">
        <f t="shared" ca="1" si="182"/>
        <v>1</v>
      </c>
      <c r="FK58">
        <f t="shared" ca="1" si="183"/>
        <v>2</v>
      </c>
      <c r="FL58">
        <f t="shared" ca="1" si="184"/>
        <v>16</v>
      </c>
      <c r="FM58">
        <f t="shared" ca="1" si="185"/>
        <v>40</v>
      </c>
      <c r="FN58">
        <f t="shared" ca="1" si="186"/>
        <v>61</v>
      </c>
      <c r="FO58">
        <f t="shared" ca="1" si="187"/>
        <v>0</v>
      </c>
      <c r="FP58">
        <f t="shared" ca="1" si="188"/>
        <v>10</v>
      </c>
      <c r="FQ58">
        <f t="shared" ca="1" si="189"/>
        <v>0</v>
      </c>
      <c r="FR58">
        <f t="shared" ca="1" si="31"/>
        <v>24.24</v>
      </c>
      <c r="FS58" t="str">
        <f t="shared" ca="1" si="32"/>
        <v>WON</v>
      </c>
      <c r="FT58">
        <f t="shared" ca="1" si="190"/>
        <v>8</v>
      </c>
      <c r="FU58">
        <f t="shared" ca="1" si="191"/>
        <v>0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56</v>
      </c>
      <c r="FZ58">
        <f t="shared" ca="1" si="196"/>
        <v>25</v>
      </c>
      <c r="GA58">
        <f t="shared" ca="1" si="197"/>
        <v>118</v>
      </c>
      <c r="GB58">
        <f t="shared" ca="1" si="198"/>
        <v>0</v>
      </c>
      <c r="GC58">
        <f t="shared" ca="1" si="199"/>
        <v>0</v>
      </c>
      <c r="GD58">
        <f t="shared" ca="1" si="33"/>
        <v>25.91</v>
      </c>
      <c r="GE58" t="str">
        <f t="shared" ca="1" si="34"/>
        <v>WON</v>
      </c>
      <c r="GF58">
        <f t="shared" ca="1" si="200"/>
        <v>5</v>
      </c>
      <c r="GG58">
        <f t="shared" ca="1" si="201"/>
        <v>2</v>
      </c>
      <c r="GH58">
        <f t="shared" ca="1" si="202"/>
        <v>1</v>
      </c>
      <c r="GI58">
        <f t="shared" ca="1" si="203"/>
        <v>1</v>
      </c>
      <c r="GJ58">
        <f t="shared" ca="1" si="204"/>
        <v>0</v>
      </c>
      <c r="GK58">
        <f t="shared" ca="1" si="205"/>
        <v>28</v>
      </c>
      <c r="GL58">
        <f t="shared" ca="1" si="206"/>
        <v>40</v>
      </c>
      <c r="GM58">
        <f t="shared" ca="1" si="207"/>
        <v>40</v>
      </c>
      <c r="GN58">
        <f t="shared" ca="1" si="208"/>
        <v>0</v>
      </c>
      <c r="GO58">
        <f t="shared" ca="1" si="209"/>
        <v>0</v>
      </c>
      <c r="GP58">
        <f t="shared" ca="1" si="35"/>
        <v>25.91</v>
      </c>
      <c r="GQ58" t="str">
        <f t="shared" ca="1" si="36"/>
        <v>WON</v>
      </c>
      <c r="GR58">
        <f t="shared" ca="1" si="210"/>
        <v>3</v>
      </c>
      <c r="GS58">
        <f t="shared" ca="1" si="211"/>
        <v>2</v>
      </c>
      <c r="GT58">
        <f t="shared" ca="1" si="212"/>
        <v>1</v>
      </c>
      <c r="GU58">
        <f t="shared" ca="1" si="213"/>
        <v>1</v>
      </c>
      <c r="GV58">
        <f t="shared" ca="1" si="214"/>
        <v>0</v>
      </c>
      <c r="GW58">
        <f t="shared" ca="1" si="215"/>
        <v>71</v>
      </c>
      <c r="GX58">
        <f t="shared" ca="1" si="216"/>
        <v>18</v>
      </c>
      <c r="GY58">
        <f t="shared" ca="1" si="217"/>
        <v>40</v>
      </c>
      <c r="GZ58">
        <f t="shared" ca="1" si="218"/>
        <v>0</v>
      </c>
      <c r="HA58">
        <f t="shared" ca="1" si="219"/>
        <v>0</v>
      </c>
      <c r="HB58">
        <f t="shared" ca="1" si="37"/>
        <v>28.17</v>
      </c>
      <c r="HC58" t="str">
        <f t="shared" ca="1" si="38"/>
        <v>WON</v>
      </c>
      <c r="HD58">
        <f t="shared" ca="1" si="220"/>
        <v>5</v>
      </c>
      <c r="HE58">
        <f t="shared" ca="1" si="221"/>
        <v>1</v>
      </c>
      <c r="HF58">
        <f t="shared" ca="1" si="222"/>
        <v>1</v>
      </c>
      <c r="HG58">
        <f t="shared" ca="1" si="223"/>
        <v>2</v>
      </c>
      <c r="HH58">
        <f t="shared" ca="1" si="224"/>
        <v>24</v>
      </c>
      <c r="HI58">
        <f t="shared" ca="1" si="225"/>
        <v>121</v>
      </c>
      <c r="HJ58">
        <f t="shared" ca="1" si="226"/>
        <v>0</v>
      </c>
      <c r="HK58">
        <f t="shared" ca="1" si="227"/>
        <v>40</v>
      </c>
      <c r="HL58">
        <f t="shared" ca="1" si="228"/>
        <v>20</v>
      </c>
      <c r="HM58">
        <f t="shared" ca="1" si="229"/>
        <v>0</v>
      </c>
      <c r="HN58">
        <f t="shared" ca="1" si="39"/>
        <v>21.96</v>
      </c>
      <c r="HO58" t="str">
        <f t="shared" ca="1" si="40"/>
        <v>LOST</v>
      </c>
      <c r="HP58">
        <f t="shared" ca="1" si="230"/>
        <v>2</v>
      </c>
      <c r="HQ58">
        <f t="shared" ca="1" si="231"/>
        <v>1</v>
      </c>
      <c r="HR58">
        <f t="shared" ca="1" si="232"/>
        <v>0</v>
      </c>
      <c r="HS58">
        <f t="shared" ca="1" si="233"/>
        <v>0</v>
      </c>
      <c r="HT58">
        <f t="shared" ca="1" si="234"/>
        <v>0</v>
      </c>
      <c r="HU58">
        <f t="shared" ca="1" si="235"/>
        <v>0</v>
      </c>
      <c r="HV58">
        <f t="shared" ca="1" si="236"/>
        <v>0</v>
      </c>
      <c r="HW58">
        <f t="shared" ca="1" si="237"/>
        <v>0</v>
      </c>
      <c r="HX58">
        <f t="shared" ca="1" si="238"/>
        <v>0</v>
      </c>
      <c r="HY58">
        <f t="shared" ca="1" si="239"/>
        <v>0</v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17</v>
      </c>
      <c r="G59">
        <f t="shared" ca="1" si="53"/>
        <v>6</v>
      </c>
      <c r="H59">
        <f t="shared" ca="1" si="54"/>
        <v>35.294117647058826</v>
      </c>
      <c r="I59">
        <f t="shared" ca="1" si="1"/>
        <v>24.602352941176473</v>
      </c>
      <c r="J59">
        <f t="shared" ca="1" si="55"/>
        <v>30.602352941176473</v>
      </c>
      <c r="K59">
        <f t="shared" ca="1" si="2"/>
        <v>30.602352935276475</v>
      </c>
      <c r="L59">
        <f t="shared" ca="1" si="3"/>
        <v>106</v>
      </c>
      <c r="M59">
        <f t="shared" ca="1" si="56"/>
        <v>32.67</v>
      </c>
      <c r="N59">
        <f t="shared" ca="1" si="4"/>
        <v>3</v>
      </c>
      <c r="O59">
        <f t="shared" ca="1" si="57"/>
        <v>32.669999994100003</v>
      </c>
      <c r="P59">
        <f t="shared" ca="1" si="5"/>
        <v>202</v>
      </c>
      <c r="Q59">
        <f t="shared" ca="1" si="58"/>
        <v>76</v>
      </c>
      <c r="R59">
        <f t="shared" ca="1" si="59"/>
        <v>37</v>
      </c>
      <c r="S59">
        <f t="shared" ca="1" si="60"/>
        <v>8</v>
      </c>
      <c r="T59">
        <f t="shared" ca="1" si="61"/>
        <v>174</v>
      </c>
      <c r="U59" t="str">
        <f t="shared" ca="1" si="6"/>
        <v>825991962923Andy Bridgman</v>
      </c>
      <c r="V59">
        <f t="shared" ca="1" si="62"/>
        <v>17</v>
      </c>
      <c r="W59">
        <f t="shared" si="63"/>
        <v>58</v>
      </c>
      <c r="X59">
        <f t="shared" ca="1" si="64"/>
        <v>29</v>
      </c>
      <c r="Y59">
        <f t="shared" ca="1" si="65"/>
        <v>9</v>
      </c>
      <c r="Z59" t="str">
        <f t="shared" ca="1" si="66"/>
        <v>990Andy Bridgmanzz</v>
      </c>
      <c r="AA59">
        <f t="shared" ca="1" si="67"/>
        <v>54</v>
      </c>
      <c r="AB59">
        <f t="shared" si="68"/>
        <v>58</v>
      </c>
      <c r="AC59">
        <f t="shared" ca="1" si="69"/>
        <v>234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>
        <f t="shared" ca="1" si="13"/>
        <v>25.45</v>
      </c>
      <c r="BO59" t="str">
        <f t="shared" ca="1" si="14"/>
        <v>LOST</v>
      </c>
      <c r="BP59">
        <f t="shared" ca="1" si="100"/>
        <v>5</v>
      </c>
      <c r="BQ59">
        <f t="shared" ca="1" si="101"/>
        <v>6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16</v>
      </c>
      <c r="BV59">
        <f t="shared" ca="1" si="106"/>
        <v>0</v>
      </c>
      <c r="BW59">
        <f t="shared" ca="1" si="107"/>
        <v>24</v>
      </c>
      <c r="BX59">
        <f t="shared" ca="1" si="108"/>
        <v>0</v>
      </c>
      <c r="BY59">
        <f t="shared" ca="1" si="109"/>
        <v>0</v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3</v>
      </c>
      <c r="CO59">
        <f t="shared" ca="1" si="121"/>
        <v>3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0</v>
      </c>
      <c r="CT59">
        <f t="shared" ca="1" si="126"/>
        <v>80</v>
      </c>
      <c r="CU59">
        <f t="shared" ca="1" si="127"/>
        <v>25</v>
      </c>
      <c r="CV59">
        <f t="shared" ca="1" si="128"/>
        <v>10</v>
      </c>
      <c r="CW59">
        <f t="shared" ca="1" si="129"/>
        <v>0</v>
      </c>
      <c r="CX59">
        <f t="shared" ca="1" si="19"/>
        <v>20.399999999999999</v>
      </c>
      <c r="CY59" t="str">
        <f t="shared" ca="1" si="20"/>
        <v>WON</v>
      </c>
      <c r="CZ59">
        <f t="shared" ca="1" si="130"/>
        <v>5</v>
      </c>
      <c r="DA59">
        <f t="shared" ca="1" si="131"/>
        <v>1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38</v>
      </c>
      <c r="DF59">
        <f t="shared" ca="1" si="136"/>
        <v>40</v>
      </c>
      <c r="DG59">
        <f t="shared" ca="1" si="137"/>
        <v>0</v>
      </c>
      <c r="DH59">
        <f t="shared" ca="1" si="138"/>
        <v>10</v>
      </c>
      <c r="DI59">
        <f t="shared" ca="1" si="139"/>
        <v>0</v>
      </c>
      <c r="DJ59">
        <f t="shared" ca="1" si="21"/>
        <v>22.25</v>
      </c>
      <c r="DK59" t="str">
        <f t="shared" ca="1" si="22"/>
        <v>LOST</v>
      </c>
      <c r="DL59">
        <f t="shared" ca="1" si="140"/>
        <v>1</v>
      </c>
      <c r="DM59">
        <f t="shared" ca="1" si="141"/>
        <v>2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25.73</v>
      </c>
      <c r="DW59" t="str">
        <f t="shared" ca="1" si="24"/>
        <v>LOST</v>
      </c>
      <c r="DX59">
        <f t="shared" ca="1" si="150"/>
        <v>4</v>
      </c>
      <c r="DY59">
        <f t="shared" ca="1" si="151"/>
        <v>3</v>
      </c>
      <c r="DZ59">
        <f t="shared" ca="1" si="152"/>
        <v>1</v>
      </c>
      <c r="EA59">
        <f t="shared" ca="1" si="153"/>
        <v>1</v>
      </c>
      <c r="EB59">
        <f t="shared" ca="1" si="154"/>
        <v>20</v>
      </c>
      <c r="EC59">
        <f t="shared" ca="1" si="155"/>
        <v>32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24.18</v>
      </c>
      <c r="EI59" t="str">
        <f t="shared" ca="1" si="26"/>
        <v>LOST</v>
      </c>
      <c r="EJ59">
        <f t="shared" ca="1" si="160"/>
        <v>5</v>
      </c>
      <c r="EK59">
        <f t="shared" ca="1" si="161"/>
        <v>1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22.93</v>
      </c>
      <c r="EU59" t="str">
        <f t="shared" ca="1" si="28"/>
        <v>LOST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25.92</v>
      </c>
      <c r="FG59" t="str">
        <f t="shared" ca="1" si="30"/>
        <v>LOST</v>
      </c>
      <c r="FH59">
        <f t="shared" ca="1" si="180"/>
        <v>5</v>
      </c>
      <c r="FI59">
        <f t="shared" ca="1" si="181"/>
        <v>2</v>
      </c>
      <c r="FJ59">
        <f t="shared" ca="1" si="182"/>
        <v>0</v>
      </c>
      <c r="FK59">
        <f t="shared" ca="1" si="183"/>
        <v>0</v>
      </c>
      <c r="FL59">
        <f t="shared" ca="1" si="184"/>
        <v>0</v>
      </c>
      <c r="FM59">
        <f t="shared" ca="1" si="185"/>
        <v>0</v>
      </c>
      <c r="FN59">
        <f t="shared" ca="1" si="186"/>
        <v>0</v>
      </c>
      <c r="FO59">
        <f t="shared" ca="1" si="187"/>
        <v>0</v>
      </c>
      <c r="FP59">
        <f t="shared" ca="1" si="188"/>
        <v>0</v>
      </c>
      <c r="FQ59">
        <f t="shared" ca="1" si="189"/>
        <v>0</v>
      </c>
      <c r="FR59">
        <f t="shared" ca="1" si="31"/>
        <v>25.45</v>
      </c>
      <c r="FS59" t="str">
        <f t="shared" ca="1" si="32"/>
        <v>LOST</v>
      </c>
      <c r="FT59">
        <f t="shared" ca="1" si="190"/>
        <v>3</v>
      </c>
      <c r="FU59">
        <f t="shared" ca="1" si="191"/>
        <v>2</v>
      </c>
      <c r="FV59">
        <f t="shared" ca="1" si="192"/>
        <v>1</v>
      </c>
      <c r="FW59">
        <f t="shared" ca="1" si="193"/>
        <v>0</v>
      </c>
      <c r="FX59">
        <f t="shared" ca="1" si="194"/>
        <v>0</v>
      </c>
      <c r="FY59">
        <f t="shared" ca="1" si="195"/>
        <v>40</v>
      </c>
      <c r="FZ59">
        <f t="shared" ca="1" si="196"/>
        <v>72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19.78</v>
      </c>
      <c r="GE59" t="str">
        <f t="shared" ca="1" si="34"/>
        <v>WON</v>
      </c>
      <c r="GF59">
        <f t="shared" ca="1" si="200"/>
        <v>5</v>
      </c>
      <c r="GG59">
        <f t="shared" ca="1" si="201"/>
        <v>1</v>
      </c>
      <c r="GH59">
        <f t="shared" ca="1" si="202"/>
        <v>1</v>
      </c>
      <c r="GI59">
        <f t="shared" ca="1" si="203"/>
        <v>2</v>
      </c>
      <c r="GJ59">
        <f t="shared" ca="1" si="204"/>
        <v>20</v>
      </c>
      <c r="GK59">
        <f t="shared" ca="1" si="205"/>
        <v>12</v>
      </c>
      <c r="GL59">
        <f t="shared" ca="1" si="206"/>
        <v>9</v>
      </c>
      <c r="GM59">
        <f t="shared" ca="1" si="207"/>
        <v>16</v>
      </c>
      <c r="GN59">
        <f t="shared" ca="1" si="208"/>
        <v>0</v>
      </c>
      <c r="GO59">
        <f t="shared" ca="1" si="209"/>
        <v>0</v>
      </c>
      <c r="GP59">
        <f t="shared" ca="1" si="35"/>
        <v>26.19</v>
      </c>
      <c r="GQ59" t="str">
        <f t="shared" ca="1" si="36"/>
        <v>WON</v>
      </c>
      <c r="GR59">
        <f t="shared" ca="1" si="210"/>
        <v>6</v>
      </c>
      <c r="GS59">
        <f t="shared" ca="1" si="211"/>
        <v>2</v>
      </c>
      <c r="GT59">
        <f t="shared" ca="1" si="212"/>
        <v>2</v>
      </c>
      <c r="GU59">
        <f t="shared" ca="1" si="213"/>
        <v>1</v>
      </c>
      <c r="GV59">
        <f t="shared" ca="1" si="214"/>
        <v>0</v>
      </c>
      <c r="GW59">
        <f t="shared" ca="1" si="215"/>
        <v>93</v>
      </c>
      <c r="GX59">
        <f t="shared" ca="1" si="216"/>
        <v>0</v>
      </c>
      <c r="GY59">
        <f t="shared" ca="1" si="217"/>
        <v>20</v>
      </c>
      <c r="GZ59">
        <f t="shared" ca="1" si="218"/>
        <v>4</v>
      </c>
      <c r="HA59">
        <f t="shared" ca="1" si="219"/>
        <v>0</v>
      </c>
      <c r="HB59">
        <f t="shared" ca="1" si="37"/>
        <v>22.05</v>
      </c>
      <c r="HC59" t="str">
        <f t="shared" ca="1" si="38"/>
        <v>LOST</v>
      </c>
      <c r="HD59">
        <f t="shared" ca="1" si="220"/>
        <v>4</v>
      </c>
      <c r="HE59">
        <f t="shared" ca="1" si="221"/>
        <v>1</v>
      </c>
      <c r="HF59">
        <f t="shared" ca="1" si="222"/>
        <v>1</v>
      </c>
      <c r="HG59">
        <f t="shared" ca="1" si="223"/>
        <v>0</v>
      </c>
      <c r="HH59">
        <f t="shared" ca="1" si="224"/>
        <v>0</v>
      </c>
      <c r="HI59">
        <f t="shared" ca="1" si="225"/>
        <v>12</v>
      </c>
      <c r="HJ59">
        <f t="shared" ca="1" si="226"/>
        <v>0</v>
      </c>
      <c r="HK59">
        <f t="shared" ca="1" si="227"/>
        <v>0</v>
      </c>
      <c r="HL59">
        <f t="shared" ca="1" si="228"/>
        <v>0</v>
      </c>
      <c r="HM59">
        <f t="shared" ca="1" si="229"/>
        <v>0</v>
      </c>
      <c r="HN59">
        <f t="shared" ca="1" si="39"/>
        <v>32.67</v>
      </c>
      <c r="HO59" t="str">
        <f t="shared" ca="1" si="40"/>
        <v>WON</v>
      </c>
      <c r="HP59">
        <f t="shared" ca="1" si="230"/>
        <v>3</v>
      </c>
      <c r="HQ59">
        <f t="shared" ca="1" si="231"/>
        <v>4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32</v>
      </c>
      <c r="HV59">
        <f t="shared" ca="1" si="236"/>
        <v>40</v>
      </c>
      <c r="HW59">
        <f t="shared" ca="1" si="237"/>
        <v>40</v>
      </c>
      <c r="HX59">
        <f t="shared" ca="1" si="238"/>
        <v>0</v>
      </c>
      <c r="HY59">
        <f t="shared" ca="1" si="239"/>
        <v>0</v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101</v>
      </c>
      <c r="M60">
        <f t="shared" ca="1" si="56"/>
        <v>0</v>
      </c>
      <c r="N60">
        <f t="shared" ca="1" si="4"/>
        <v>130</v>
      </c>
      <c r="O60">
        <f t="shared" ca="1" si="57"/>
        <v>-1</v>
      </c>
      <c r="P60">
        <f t="shared" ca="1" si="5"/>
        <v>201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335</v>
      </c>
      <c r="W60">
        <f t="shared" si="63"/>
        <v>59</v>
      </c>
      <c r="X60">
        <f t="shared" ca="1" si="64"/>
        <v>36</v>
      </c>
      <c r="Y60">
        <f t="shared" ca="1" si="65"/>
        <v>0</v>
      </c>
      <c r="Z60" t="str">
        <f t="shared" ca="1" si="66"/>
        <v>999Bill Flemingzz</v>
      </c>
      <c r="AA60">
        <f t="shared" ca="1" si="67"/>
        <v>116</v>
      </c>
      <c r="AB60">
        <f t="shared" si="68"/>
        <v>59</v>
      </c>
      <c r="AC60">
        <f t="shared" ca="1" si="69"/>
        <v>161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129</v>
      </c>
      <c r="M61">
        <f t="shared" ca="1" si="56"/>
        <v>21.8</v>
      </c>
      <c r="N61">
        <f t="shared" ca="1" si="4"/>
        <v>102</v>
      </c>
      <c r="O61">
        <f t="shared" ca="1" si="57"/>
        <v>21.799999993900002</v>
      </c>
      <c r="P61">
        <f t="shared" ca="1" si="5"/>
        <v>136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114</v>
      </c>
      <c r="W61">
        <f t="shared" si="63"/>
        <v>60</v>
      </c>
      <c r="X61">
        <f t="shared" ca="1" si="64"/>
        <v>56</v>
      </c>
      <c r="Y61">
        <f t="shared" ca="1" si="65"/>
        <v>1</v>
      </c>
      <c r="Z61" t="str">
        <f t="shared" ca="1" si="66"/>
        <v>998John Watsonzz</v>
      </c>
      <c r="AA61">
        <f t="shared" ca="1" si="67"/>
        <v>105</v>
      </c>
      <c r="AB61">
        <f t="shared" si="68"/>
        <v>60</v>
      </c>
      <c r="AC61">
        <f t="shared" ca="1" si="69"/>
        <v>207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161</v>
      </c>
      <c r="M62">
        <f t="shared" ca="1" si="56"/>
        <v>19.78</v>
      </c>
      <c r="N62">
        <f t="shared" ca="1" si="4"/>
        <v>111</v>
      </c>
      <c r="O62">
        <f t="shared" ca="1" si="57"/>
        <v>19.779999993800001</v>
      </c>
      <c r="P62">
        <f t="shared" ca="1" si="5"/>
        <v>203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121</v>
      </c>
      <c r="W62">
        <f t="shared" si="63"/>
        <v>61</v>
      </c>
      <c r="X62">
        <f t="shared" ca="1" si="64"/>
        <v>82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121</v>
      </c>
      <c r="AB62">
        <f t="shared" si="68"/>
        <v>61</v>
      </c>
      <c r="AC62">
        <f t="shared" ca="1" si="69"/>
        <v>10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202</v>
      </c>
      <c r="M63">
        <f t="shared" ca="1" si="56"/>
        <v>22.92</v>
      </c>
      <c r="N63">
        <f t="shared" ca="1" si="4"/>
        <v>92</v>
      </c>
      <c r="O63">
        <f t="shared" ca="1" si="57"/>
        <v>22.919999993700003</v>
      </c>
      <c r="P63">
        <f t="shared" ca="1" si="5"/>
        <v>159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110</v>
      </c>
      <c r="W63">
        <f t="shared" si="63"/>
        <v>62</v>
      </c>
      <c r="X63">
        <f t="shared" ca="1" si="64"/>
        <v>79</v>
      </c>
      <c r="Y63">
        <f t="shared" ca="1" si="65"/>
        <v>1</v>
      </c>
      <c r="Z63" t="str">
        <f t="shared" ca="1" si="66"/>
        <v>998Mark Tomlinzz</v>
      </c>
      <c r="AA63">
        <f t="shared" ca="1" si="67"/>
        <v>109</v>
      </c>
      <c r="AB63">
        <f t="shared" si="68"/>
        <v>62</v>
      </c>
      <c r="AC63">
        <f t="shared" ca="1" si="69"/>
        <v>108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201</v>
      </c>
      <c r="M64">
        <f t="shared" ca="1" si="56"/>
        <v>17.68</v>
      </c>
      <c r="N64">
        <f t="shared" ca="1" si="4"/>
        <v>123</v>
      </c>
      <c r="O64">
        <f t="shared" ca="1" si="57"/>
        <v>17.679999993599999</v>
      </c>
      <c r="P64">
        <f t="shared" ca="1" si="5"/>
        <v>3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125</v>
      </c>
      <c r="W64">
        <f t="shared" si="63"/>
        <v>63</v>
      </c>
      <c r="X64">
        <f t="shared" ca="1" si="64"/>
        <v>234</v>
      </c>
      <c r="Y64">
        <f t="shared" ca="1" si="65"/>
        <v>0</v>
      </c>
      <c r="Z64" t="str">
        <f t="shared" ca="1" si="66"/>
        <v>999Lewis Edezz</v>
      </c>
      <c r="AA64">
        <f t="shared" ca="1" si="67"/>
        <v>129</v>
      </c>
      <c r="AB64">
        <f t="shared" si="68"/>
        <v>63</v>
      </c>
      <c r="AC64">
        <f t="shared" ca="1" si="69"/>
        <v>86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15</v>
      </c>
      <c r="G65">
        <f t="shared" ca="1" si="53"/>
        <v>0</v>
      </c>
      <c r="H65">
        <f t="shared" ca="1" si="54"/>
        <v>0</v>
      </c>
      <c r="I65">
        <f t="shared" ca="1" si="1"/>
        <v>18.27</v>
      </c>
      <c r="J65">
        <f t="shared" ca="1" si="55"/>
        <v>18.27</v>
      </c>
      <c r="K65">
        <f t="shared" ca="1" si="2"/>
        <v>18.269999993500001</v>
      </c>
      <c r="L65">
        <f t="shared" ca="1" si="3"/>
        <v>203</v>
      </c>
      <c r="M65">
        <f t="shared" ca="1" si="56"/>
        <v>19.32</v>
      </c>
      <c r="N65">
        <f t="shared" ca="1" si="4"/>
        <v>115</v>
      </c>
      <c r="O65">
        <f t="shared" ca="1" si="57"/>
        <v>19.319999993500002</v>
      </c>
      <c r="P65">
        <f t="shared" ca="1" si="5"/>
        <v>27</v>
      </c>
      <c r="Q65">
        <f t="shared" ca="1" si="58"/>
        <v>47</v>
      </c>
      <c r="R65">
        <f t="shared" ca="1" si="59"/>
        <v>8</v>
      </c>
      <c r="S65">
        <f t="shared" ca="1" si="60"/>
        <v>2</v>
      </c>
      <c r="T65">
        <f t="shared" ca="1" si="61"/>
        <v>69</v>
      </c>
      <c r="U65" t="str">
        <f t="shared" ca="1" si="6"/>
        <v>930997991952Colin Mann</v>
      </c>
      <c r="V65">
        <f t="shared" ca="1" si="62"/>
        <v>75</v>
      </c>
      <c r="W65">
        <f t="shared" si="63"/>
        <v>64</v>
      </c>
      <c r="X65">
        <f t="shared" ca="1" si="64"/>
        <v>105</v>
      </c>
      <c r="Y65">
        <f t="shared" ca="1" si="65"/>
        <v>2</v>
      </c>
      <c r="Z65" t="str">
        <f t="shared" ca="1" si="66"/>
        <v>997Colin Mannzz</v>
      </c>
      <c r="AA65">
        <f t="shared" ca="1" si="67"/>
        <v>89</v>
      </c>
      <c r="AB65">
        <f t="shared" si="68"/>
        <v>64</v>
      </c>
      <c r="AC65">
        <f t="shared" ca="1" si="69"/>
        <v>204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16.329999999999998</v>
      </c>
      <c r="BO65" t="str">
        <f t="shared" ca="1" si="14"/>
        <v>LOST</v>
      </c>
      <c r="BP65">
        <f t="shared" ca="1" si="100"/>
        <v>3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>
        <f t="shared" ca="1" si="17"/>
        <v>19.3</v>
      </c>
      <c r="CM65" t="str">
        <f t="shared" ca="1" si="18"/>
        <v>LOST</v>
      </c>
      <c r="CN65">
        <f t="shared" ca="1" si="120"/>
        <v>1</v>
      </c>
      <c r="CO65">
        <f t="shared" ca="1" si="121"/>
        <v>3</v>
      </c>
      <c r="CP65">
        <f t="shared" ca="1" si="122"/>
        <v>0</v>
      </c>
      <c r="CQ65">
        <f t="shared" ca="1" si="123"/>
        <v>1</v>
      </c>
      <c r="CR65">
        <f t="shared" ca="1" si="124"/>
        <v>50</v>
      </c>
      <c r="CS65">
        <f t="shared" ca="1" si="125"/>
        <v>0</v>
      </c>
      <c r="CT65">
        <f t="shared" ca="1" si="126"/>
        <v>55</v>
      </c>
      <c r="CU65">
        <f t="shared" ca="1" si="127"/>
        <v>0</v>
      </c>
      <c r="CV65">
        <f t="shared" ca="1" si="128"/>
        <v>0</v>
      </c>
      <c r="CW65">
        <f t="shared" ca="1" si="129"/>
        <v>0</v>
      </c>
      <c r="CX65">
        <f t="shared" ca="1" si="19"/>
        <v>18.920000000000002</v>
      </c>
      <c r="CY65" t="str">
        <f t="shared" ca="1" si="20"/>
        <v>LOST</v>
      </c>
      <c r="CZ65">
        <f t="shared" ca="1" si="130"/>
        <v>2</v>
      </c>
      <c r="DA65">
        <f t="shared" ca="1" si="131"/>
        <v>0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54</v>
      </c>
      <c r="DG65">
        <f t="shared" ca="1" si="137"/>
        <v>18</v>
      </c>
      <c r="DH65">
        <f t="shared" ca="1" si="138"/>
        <v>0</v>
      </c>
      <c r="DI65">
        <f t="shared" ca="1" si="139"/>
        <v>0</v>
      </c>
      <c r="DJ65">
        <f t="shared" ca="1" si="21"/>
        <v>18.98</v>
      </c>
      <c r="DK65" t="str">
        <f t="shared" ca="1" si="22"/>
        <v>LOST</v>
      </c>
      <c r="DL65">
        <f t="shared" ca="1" si="140"/>
        <v>5</v>
      </c>
      <c r="DM65">
        <f t="shared" ca="1" si="141"/>
        <v>0</v>
      </c>
      <c r="DN65">
        <f t="shared" ca="1" si="142"/>
        <v>0</v>
      </c>
      <c r="DO65">
        <f t="shared" ca="1" si="143"/>
        <v>0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49</v>
      </c>
      <c r="DT65">
        <f t="shared" ca="1" si="148"/>
        <v>0</v>
      </c>
      <c r="DU65">
        <f t="shared" ca="1" si="149"/>
        <v>0</v>
      </c>
      <c r="DV65">
        <f t="shared" ca="1" si="23"/>
        <v>19.11</v>
      </c>
      <c r="DW65" t="str">
        <f t="shared" ca="1" si="24"/>
        <v>LOST</v>
      </c>
      <c r="DX65">
        <f t="shared" ca="1" si="150"/>
        <v>3</v>
      </c>
      <c r="DY65">
        <f t="shared" ca="1" si="151"/>
        <v>1</v>
      </c>
      <c r="DZ65">
        <f t="shared" ca="1" si="152"/>
        <v>1</v>
      </c>
      <c r="EA65">
        <f t="shared" ca="1" si="153"/>
        <v>0</v>
      </c>
      <c r="EB65">
        <f t="shared" ca="1" si="154"/>
        <v>0</v>
      </c>
      <c r="EC65">
        <f t="shared" ca="1" si="155"/>
        <v>38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18.59</v>
      </c>
      <c r="EI65" t="str">
        <f t="shared" ca="1" si="26"/>
        <v>LOST</v>
      </c>
      <c r="EJ65">
        <f t="shared" ca="1" si="160"/>
        <v>4</v>
      </c>
      <c r="EK65">
        <f t="shared" ca="1" si="161"/>
        <v>1</v>
      </c>
      <c r="EL65">
        <f t="shared" ca="1" si="162"/>
        <v>0</v>
      </c>
      <c r="EM65">
        <f t="shared" ca="1" si="163"/>
        <v>0</v>
      </c>
      <c r="EN65">
        <f t="shared" ca="1" si="164"/>
        <v>0</v>
      </c>
      <c r="EO65">
        <f t="shared" ca="1" si="165"/>
        <v>0</v>
      </c>
      <c r="EP65">
        <f t="shared" ca="1" si="166"/>
        <v>20</v>
      </c>
      <c r="EQ65">
        <f t="shared" ca="1" si="167"/>
        <v>0</v>
      </c>
      <c r="ER65">
        <f t="shared" ca="1" si="168"/>
        <v>44</v>
      </c>
      <c r="ES65">
        <f t="shared" ca="1" si="169"/>
        <v>0</v>
      </c>
      <c r="ET65">
        <f t="shared" ca="1" si="27"/>
        <v>17.57</v>
      </c>
      <c r="EU65" t="str">
        <f t="shared" ca="1" si="28"/>
        <v>LOST</v>
      </c>
      <c r="EV65">
        <f t="shared" ca="1" si="170"/>
        <v>3</v>
      </c>
      <c r="EW65">
        <f t="shared" ca="1" si="171"/>
        <v>0</v>
      </c>
      <c r="EX65">
        <f t="shared" ca="1" si="172"/>
        <v>0</v>
      </c>
      <c r="EY65">
        <f t="shared" ca="1" si="173"/>
        <v>0</v>
      </c>
      <c r="EZ65">
        <f t="shared" ca="1" si="174"/>
        <v>0</v>
      </c>
      <c r="FA65">
        <f t="shared" ca="1" si="175"/>
        <v>0</v>
      </c>
      <c r="FB65">
        <f t="shared" ca="1" si="176"/>
        <v>58</v>
      </c>
      <c r="FC65">
        <f t="shared" ca="1" si="177"/>
        <v>0</v>
      </c>
      <c r="FD65">
        <f t="shared" ca="1" si="178"/>
        <v>0</v>
      </c>
      <c r="FE65">
        <f t="shared" ca="1" si="179"/>
        <v>0</v>
      </c>
      <c r="FF65">
        <f t="shared" ca="1" si="29"/>
        <v>18.350000000000001</v>
      </c>
      <c r="FG65" t="str">
        <f t="shared" ca="1" si="30"/>
        <v>LOST</v>
      </c>
      <c r="FH65">
        <f t="shared" ca="1" si="180"/>
        <v>3</v>
      </c>
      <c r="FI65">
        <f t="shared" ca="1" si="181"/>
        <v>1</v>
      </c>
      <c r="FJ65">
        <f t="shared" ca="1" si="182"/>
        <v>0</v>
      </c>
      <c r="FK65">
        <f t="shared" ca="1" si="183"/>
        <v>0</v>
      </c>
      <c r="FL65">
        <f t="shared" ca="1" si="184"/>
        <v>0</v>
      </c>
      <c r="FM65">
        <f t="shared" ca="1" si="185"/>
        <v>0</v>
      </c>
      <c r="FN65">
        <f t="shared" ca="1" si="186"/>
        <v>0</v>
      </c>
      <c r="FO65">
        <f t="shared" ca="1" si="187"/>
        <v>0</v>
      </c>
      <c r="FP65">
        <f t="shared" ca="1" si="188"/>
        <v>0</v>
      </c>
      <c r="FQ65">
        <f t="shared" ca="1" si="189"/>
        <v>0</v>
      </c>
      <c r="FR65">
        <f t="shared" ca="1" si="31"/>
        <v>16.940000000000001</v>
      </c>
      <c r="FS65" t="str">
        <f t="shared" ca="1" si="32"/>
        <v>LOST</v>
      </c>
      <c r="FT65">
        <f t="shared" ca="1" si="190"/>
        <v>1</v>
      </c>
      <c r="FU65">
        <f t="shared" ca="1" si="191"/>
        <v>1</v>
      </c>
      <c r="FV65">
        <f t="shared" ca="1" si="192"/>
        <v>0</v>
      </c>
      <c r="FW65">
        <f t="shared" ca="1" si="193"/>
        <v>0</v>
      </c>
      <c r="FX65">
        <f t="shared" ca="1" si="194"/>
        <v>0</v>
      </c>
      <c r="FY65">
        <f t="shared" ca="1" si="195"/>
        <v>0</v>
      </c>
      <c r="FZ65">
        <f t="shared" ca="1" si="196"/>
        <v>0</v>
      </c>
      <c r="GA65">
        <f t="shared" ca="1" si="197"/>
        <v>0</v>
      </c>
      <c r="GB65">
        <f t="shared" ca="1" si="198"/>
        <v>0</v>
      </c>
      <c r="GC65">
        <f t="shared" ca="1" si="199"/>
        <v>0</v>
      </c>
      <c r="GD65">
        <f t="shared" ca="1" si="33"/>
        <v>17.84</v>
      </c>
      <c r="GE65" t="str">
        <f t="shared" ca="1" si="34"/>
        <v>LOST</v>
      </c>
      <c r="GF65">
        <f t="shared" ca="1" si="200"/>
        <v>5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40</v>
      </c>
      <c r="GN65">
        <f t="shared" ca="1" si="208"/>
        <v>0</v>
      </c>
      <c r="GO65">
        <f t="shared" ca="1" si="209"/>
        <v>0</v>
      </c>
      <c r="GP65">
        <f t="shared" ca="1" si="35"/>
        <v>16.3</v>
      </c>
      <c r="GQ65" t="str">
        <f t="shared" ca="1" si="36"/>
        <v>LOST</v>
      </c>
      <c r="GR65">
        <f t="shared" ca="1" si="210"/>
        <v>3</v>
      </c>
      <c r="GS65">
        <f t="shared" ca="1" si="211"/>
        <v>0</v>
      </c>
      <c r="GT65">
        <f t="shared" ca="1" si="212"/>
        <v>0</v>
      </c>
      <c r="GU65">
        <f t="shared" ca="1" si="213"/>
        <v>1</v>
      </c>
      <c r="GV65">
        <f t="shared" ca="1" si="214"/>
        <v>32</v>
      </c>
      <c r="GW65">
        <f t="shared" ca="1" si="215"/>
        <v>0</v>
      </c>
      <c r="GX65">
        <f t="shared" ca="1" si="216"/>
        <v>0</v>
      </c>
      <c r="GY65">
        <f t="shared" ca="1" si="217"/>
        <v>36</v>
      </c>
      <c r="GZ65">
        <f t="shared" ca="1" si="218"/>
        <v>0</v>
      </c>
      <c r="HA65">
        <f t="shared" ca="1" si="219"/>
        <v>0</v>
      </c>
      <c r="HB65">
        <f t="shared" ca="1" si="37"/>
        <v>18.59</v>
      </c>
      <c r="HC65" t="str">
        <f t="shared" ca="1" si="38"/>
        <v>LOST</v>
      </c>
      <c r="HD65">
        <f t="shared" ca="1" si="220"/>
        <v>4</v>
      </c>
      <c r="HE65">
        <f t="shared" ca="1" si="221"/>
        <v>0</v>
      </c>
      <c r="HF65">
        <f t="shared" ca="1" si="222"/>
        <v>0</v>
      </c>
      <c r="HG65">
        <f t="shared" ca="1" si="223"/>
        <v>0</v>
      </c>
      <c r="HH65">
        <f t="shared" ca="1" si="224"/>
        <v>0</v>
      </c>
      <c r="HI65">
        <f t="shared" ca="1" si="225"/>
        <v>0</v>
      </c>
      <c r="HJ65">
        <f t="shared" ca="1" si="226"/>
        <v>0</v>
      </c>
      <c r="HK65">
        <f t="shared" ca="1" si="227"/>
        <v>0</v>
      </c>
      <c r="HL65">
        <f t="shared" ca="1" si="228"/>
        <v>0</v>
      </c>
      <c r="HM65">
        <f t="shared" ca="1" si="229"/>
        <v>0</v>
      </c>
      <c r="HN65">
        <f t="shared" ca="1" si="39"/>
        <v>19.3</v>
      </c>
      <c r="HO65" t="str">
        <f t="shared" ca="1" si="40"/>
        <v>LOST</v>
      </c>
      <c r="HP65">
        <f t="shared" ca="1" si="230"/>
        <v>5</v>
      </c>
      <c r="HQ65">
        <f t="shared" ca="1" si="231"/>
        <v>1</v>
      </c>
      <c r="HR65">
        <f t="shared" ca="1" si="232"/>
        <v>0</v>
      </c>
      <c r="HS65">
        <f t="shared" ca="1" si="233"/>
        <v>0</v>
      </c>
      <c r="HT65">
        <f t="shared" ca="1" si="234"/>
        <v>0</v>
      </c>
      <c r="HU65">
        <f t="shared" ca="1" si="235"/>
        <v>0</v>
      </c>
      <c r="HV65">
        <f t="shared" ca="1" si="236"/>
        <v>0</v>
      </c>
      <c r="HW65">
        <f t="shared" ca="1" si="237"/>
        <v>48</v>
      </c>
      <c r="HX65">
        <f t="shared" ca="1" si="238"/>
        <v>0</v>
      </c>
      <c r="HY65">
        <f t="shared" ca="1" si="239"/>
        <v>0</v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5</v>
      </c>
      <c r="G66">
        <f t="shared" ca="1" si="53"/>
        <v>1</v>
      </c>
      <c r="H66">
        <f t="shared" ca="1" si="54"/>
        <v>20</v>
      </c>
      <c r="I66">
        <f t="shared" ref="I66:I129" ca="1" si="292">IF(F66=0,0,AVERAGE(AD66,AP66,BB66,BN66,BZ66,CL66,CX66,DJ66,DV66,EH66,ET66,FF66,FR66,GD66,GP66,HB66,HN66,HZ66,IL66,IX66,JJ66,JV66,KH66,KT66,LF66,LR66))</f>
        <v>20.824000000000002</v>
      </c>
      <c r="J66">
        <f t="shared" ca="1" si="55"/>
        <v>21.824000000000002</v>
      </c>
      <c r="K66">
        <f t="shared" ca="1" si="2"/>
        <v>21.823999993400001</v>
      </c>
      <c r="L66">
        <f t="shared" ca="1" si="3"/>
        <v>105</v>
      </c>
      <c r="M66">
        <f t="shared" ca="1" si="56"/>
        <v>22.88</v>
      </c>
      <c r="N66">
        <f t="shared" ca="1" si="4"/>
        <v>93</v>
      </c>
      <c r="O66">
        <f t="shared" ca="1" si="57"/>
        <v>22.879999993399998</v>
      </c>
      <c r="P66">
        <f t="shared" ca="1" si="5"/>
        <v>204</v>
      </c>
      <c r="Q66">
        <f t="shared" ca="1" si="58"/>
        <v>17</v>
      </c>
      <c r="R66">
        <f t="shared" ca="1" si="59"/>
        <v>4</v>
      </c>
      <c r="S66">
        <f t="shared" ca="1" si="60"/>
        <v>1</v>
      </c>
      <c r="T66">
        <f t="shared" ca="1" si="61"/>
        <v>28</v>
      </c>
      <c r="U66" t="str">
        <f t="shared" ref="U66:U129" ca="1" si="293">(999-T66)&amp;(999-S66)&amp;(999-R66)&amp;(999-Q66)&amp;B66</f>
        <v>971998995982Damien Olver</v>
      </c>
      <c r="V66">
        <f t="shared" ca="1" si="62"/>
        <v>95</v>
      </c>
      <c r="W66">
        <f t="shared" si="63"/>
        <v>65</v>
      </c>
      <c r="X66">
        <f t="shared" ca="1" si="64"/>
        <v>183</v>
      </c>
      <c r="Y66">
        <f t="shared" ca="1" si="65"/>
        <v>2</v>
      </c>
      <c r="Z66" t="str">
        <f t="shared" ca="1" si="66"/>
        <v>997Damien Olverzz</v>
      </c>
      <c r="AA66">
        <f t="shared" ca="1" si="67"/>
        <v>90</v>
      </c>
      <c r="AB66">
        <f t="shared" si="68"/>
        <v>65</v>
      </c>
      <c r="AC66">
        <f t="shared" ca="1" si="69"/>
        <v>203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>
        <f t="shared" ca="1" si="17"/>
        <v>21.76</v>
      </c>
      <c r="CM66" t="str">
        <f t="shared" ca="1" si="18"/>
        <v>WON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1</v>
      </c>
      <c r="CR66">
        <f t="shared" ca="1" si="124"/>
        <v>0</v>
      </c>
      <c r="CS66">
        <f t="shared" ca="1" si="125"/>
        <v>36</v>
      </c>
      <c r="CT66">
        <f t="shared" ca="1" si="126"/>
        <v>40</v>
      </c>
      <c r="CU66">
        <f t="shared" ca="1" si="127"/>
        <v>0</v>
      </c>
      <c r="CV66">
        <f t="shared" ca="1" si="128"/>
        <v>40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>
        <f t="shared" ca="1" si="21"/>
        <v>21.97</v>
      </c>
      <c r="DK66" t="str">
        <f t="shared" ca="1" si="22"/>
        <v>LOST</v>
      </c>
      <c r="DL66">
        <f t="shared" ca="1" si="140"/>
        <v>5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0</v>
      </c>
      <c r="DS66">
        <f t="shared" ca="1" si="147"/>
        <v>26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16.48</v>
      </c>
      <c r="DW66" t="str">
        <f t="shared" ca="1" si="24"/>
        <v>LOST</v>
      </c>
      <c r="DX66">
        <f t="shared" ca="1" si="150"/>
        <v>1</v>
      </c>
      <c r="DY66">
        <f t="shared" ca="1" si="151"/>
        <v>1</v>
      </c>
      <c r="DZ66">
        <f t="shared" ca="1" si="152"/>
        <v>0</v>
      </c>
      <c r="EA66">
        <f t="shared" ca="1" si="153"/>
        <v>0</v>
      </c>
      <c r="EB66">
        <f t="shared" ca="1" si="154"/>
        <v>0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>
        <f t="shared" ca="1" si="29"/>
        <v>22.88</v>
      </c>
      <c r="FG66" t="str">
        <f t="shared" ca="1" si="30"/>
        <v>LOST</v>
      </c>
      <c r="FH66">
        <f t="shared" ca="1" si="180"/>
        <v>4</v>
      </c>
      <c r="FI66">
        <f t="shared" ca="1" si="181"/>
        <v>0</v>
      </c>
      <c r="FJ66">
        <f t="shared" ca="1" si="182"/>
        <v>1</v>
      </c>
      <c r="FK66">
        <f t="shared" ca="1" si="183"/>
        <v>1</v>
      </c>
      <c r="FL66">
        <f t="shared" ca="1" si="184"/>
        <v>20</v>
      </c>
      <c r="FM66">
        <f t="shared" ca="1" si="185"/>
        <v>80</v>
      </c>
      <c r="FN66">
        <f t="shared" ca="1" si="186"/>
        <v>0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Kevin Gibbs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11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1</v>
      </c>
      <c r="H67">
        <f t="shared" ref="H67:H130" ca="1" si="298">IF(F67=0,0,(G67/F67)*100)</f>
        <v>9.0909090909090917</v>
      </c>
      <c r="I67">
        <f t="shared" ca="1" si="292"/>
        <v>19.518181818181816</v>
      </c>
      <c r="J67">
        <f t="shared" ref="J67:J130" ca="1" si="299">I67+G67</f>
        <v>20.518181818181816</v>
      </c>
      <c r="K67">
        <f t="shared" ref="K67:K130" ca="1" si="300">IF(J67=0,-1,J67-ROW()/10^10)</f>
        <v>20.518181811481817</v>
      </c>
      <c r="L67">
        <f t="shared" ref="L67:L130" ca="1" si="301">IF(ROW()-1&gt;COUNT($K$2:$K$351),"",INDEX($A$2:$A$351,MATCH(LARGE($K$2:$K$351,ROW()-1),$K$2:$K$351,0)))</f>
        <v>89</v>
      </c>
      <c r="M67">
        <f t="shared" ref="M67:M130" ca="1" si="302">MAX(AD67,AP67,BB67,BN67,BZ67,CL67,CX67,DJ67,DV67,EH67,ET67,FF67,FR67,GD67,GP67,HB67,HN67,HZ67,IL67,IX67,JJ67,JV67,KH67,KT67,LF67,LR67)</f>
        <v>24.91</v>
      </c>
      <c r="N67">
        <f t="shared" ref="N67:N130" ca="1" si="303">RANK(M67,$M$2:$M$351,0)</f>
        <v>73</v>
      </c>
      <c r="O67">
        <f t="shared" ref="O67:O130" ca="1" si="304">IF(M67=0,-1,M67-ROW()/10^10)</f>
        <v>24.909999993300001</v>
      </c>
      <c r="P67">
        <f t="shared" ref="P67:P130" ca="1" si="305">IF(ROW()-1&gt;COUNT($O$2:$O$351),"",INDEX($A$2:$A$351,MATCH(LARGE($O$2:$O$351,ROW()-1),$O$2:$O$351,0)))</f>
        <v>79</v>
      </c>
      <c r="Q67">
        <f t="shared" ref="Q67:Q130" ca="1" si="306">SUM(AF67,AR67,BD67,BP67,CB67,CN67,CZ67,DL67,DX67,EJ67,EV67,FH67,FT67,GF67,GR67,HD67,HP67,IB67,IN67,IZ67,JL67,JX67,KJ67,KV67,LH67,LT67)</f>
        <v>31</v>
      </c>
      <c r="R67">
        <f t="shared" ref="R67:R130" ca="1" si="307">SUM(AG67,AS67,BE67,BQ67,CC67,CO67,DA67,DM67,DY67,EK67,EW67,FI67,FU67,GG67,GS67,HE67,HQ67,IC67,IO67,JA67,JM67,JY67,KK67,KW67,LI67,LU67)</f>
        <v>11</v>
      </c>
      <c r="S67">
        <f t="shared" ref="S67:S130" ca="1" si="308">SUM(AH67,AT67,BF67,BR67,CD67,CP67,DB67,DN67,DZ67,EL67,EX67,FJ67,FV67,GH67,GT67,HF67,HR67,ID67,IP67,JB67,JN67,JZ67,KL67,KX67,LJ67,LV67)</f>
        <v>1</v>
      </c>
      <c r="T67">
        <f t="shared" ref="T67:T130" ca="1" si="309">Q67+(2*R67)+(3*S67)</f>
        <v>56</v>
      </c>
      <c r="U67" t="str">
        <f t="shared" ca="1" si="293"/>
        <v>943998988968Kevin Gibbs</v>
      </c>
      <c r="V67">
        <f t="shared" ref="V67:V130" ca="1" si="310">COUNTIF($U$2:$U$351,"&lt;="&amp;U67)</f>
        <v>82</v>
      </c>
      <c r="W67">
        <f t="shared" ref="W67:W130" si="311">A67</f>
        <v>66</v>
      </c>
      <c r="X67">
        <f t="shared" ref="X67:X130" ca="1" si="312">VLOOKUP(A67,$V$2:$W$351,2,FALSE)</f>
        <v>153</v>
      </c>
      <c r="Y67">
        <f t="shared" ref="Y67:Y130" ca="1" si="313">SUM(AI67,AU67,BG67,BS67,CE67,CQ67,DC67,DO67,EA67,EM67,EY67,FK67,FW67,GI67,GU67,HG67,HS67,IE67,IQ67,JC67,JO67,KA67,KM67,KY67,LK67,LW67)</f>
        <v>4</v>
      </c>
      <c r="Z67" t="str">
        <f t="shared" ref="Z67:Z130" ca="1" si="314">(999-Y67)&amp;B67&amp;"zz"</f>
        <v>995Kevin Gibbszz</v>
      </c>
      <c r="AA67">
        <f t="shared" ref="AA67:AA130" ca="1" si="315">COUNTIF($Z$2:$Z$351,"&lt;="&amp;Z67)</f>
        <v>82</v>
      </c>
      <c r="AB67">
        <f t="shared" ref="AB67:AB130" si="316">A67</f>
        <v>66</v>
      </c>
      <c r="AC67">
        <f t="shared" ref="AC67:AC130" ca="1" si="317">VLOOKUP(A67,$AA$2:$AB$351,2,FALSE)</f>
        <v>105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>
        <f t="shared" ref="BN67:BN130" ca="1" si="354">IF(NOT(ISNA(VLOOKUP($A67,INDIRECT("Week"&amp;LEFT(BN$1,1)&amp;"!C9:H240"),1,FALSE))),VLOOKUP($A67,INDIRECT("Week"&amp;LEFT(BN$1,1)&amp;"!C9:H240"),6,FALSE),"")</f>
        <v>24.91</v>
      </c>
      <c r="BO67" t="str">
        <f t="shared" ref="BO67:BO130" ca="1" si="355">IF(NOT(ISNA(VLOOKUP($A67,INDIRECT("Week"&amp;LEFT(BN$1,1)&amp;"!B9:B240"),1,FALSE))),VLOOKUP($A67,INDIRECT("Week"&amp;LEFT(BN$1,1)&amp;"!B9:S240"),6,FALSE),"")</f>
        <v>LOST</v>
      </c>
      <c r="BP67">
        <f t="shared" ref="BP67:BP130" ca="1" si="356">IF(NOT(ISNA(VLOOKUP($A67,INDIRECT("Week"&amp;LEFT(BN$1,1)&amp;"!B9:B240"),1,FALSE))),VLOOKUP($A67,INDIRECT("Week"&amp;LEFT(BN$1,1)&amp;"!B9:S240"),8,FALSE),"")</f>
        <v>6</v>
      </c>
      <c r="BQ67">
        <f t="shared" ref="BQ67:BQ130" ca="1" si="357">IF(NOT(ISNA(VLOOKUP($A67,INDIRECT("Week"&amp;LEFT(BN$1,1)&amp;"!B9:B240"),1,FALSE))),VLOOKUP($A67,INDIRECT("Week"&amp;LEFT(BN$1,1)&amp;"!B9:S240"),9,FALSE),"")</f>
        <v>0</v>
      </c>
      <c r="BR67">
        <f t="shared" ref="BR67:BR130" ca="1" si="358">IF(NOT(ISNA(VLOOKUP($A67,INDIRECT("Week"&amp;LEFT(BN$1,1)&amp;"!B9:B240"),1,FALSE))),VLOOKUP($A67,INDIRECT("Week"&amp;LEFT(BN$1,1)&amp;"!B9:S240"),10,FALSE),"")</f>
        <v>0</v>
      </c>
      <c r="BS67">
        <f t="shared" ref="BS67:BS130" ca="1" si="359">IF(NOT(ISNA(VLOOKUP($A67,INDIRECT("Week"&amp;LEFT(BN$1,1)&amp;"!B9:B240"),1,FALSE))),VLOOKUP($A67,INDIRECT("Week"&amp;LEFT(BN$1,1)&amp;"!B9:S240"),11,FALSE),"")</f>
        <v>0</v>
      </c>
      <c r="BT67">
        <f t="shared" ref="BT67:BT130" ca="1" si="360">IF(NOT(ISNA(VLOOKUP($A67,INDIRECT("Week"&amp;LEFT(BN$1,1)&amp;"!B9:B240"),1,FALSE))),VLOOKUP($A67,INDIRECT("Week"&amp;LEFT(BN$1,1)&amp;"!B9:S240"),13,FALSE),"")</f>
        <v>0</v>
      </c>
      <c r="BU67">
        <f t="shared" ref="BU67:BU130" ca="1" si="361">IF(NOT(ISNA(VLOOKUP($A67,INDIRECT("Week"&amp;LEFT(BN$1,1)&amp;"!B9:B240"),1,FALSE))),VLOOKUP($A67,INDIRECT("Week"&amp;LEFT(BN$1,1)&amp;"!B9:S240"),14,FALSE),"")</f>
        <v>0</v>
      </c>
      <c r="BV67">
        <f t="shared" ref="BV67:BV130" ca="1" si="362">IF(NOT(ISNA(VLOOKUP($A67,INDIRECT("Week"&amp;LEFT(BN$1,1)&amp;"!B9:B240"),1,FALSE))),VLOOKUP($A67,INDIRECT("Week"&amp;LEFT(BN$1,1)&amp;"!B9:S240"),15,FALSE),"")</f>
        <v>56</v>
      </c>
      <c r="BW67">
        <f t="shared" ref="BW67:BW130" ca="1" si="363">IF(NOT(ISNA(VLOOKUP($A67,INDIRECT("Week"&amp;LEFT(BN$1,1)&amp;"!B9:B240"),1,FALSE))),VLOOKUP($A67,INDIRECT("Week"&amp;LEFT(BN$1,1)&amp;"!B9:S240"),16,FALSE),"")</f>
        <v>0</v>
      </c>
      <c r="BX67">
        <f t="shared" ref="BX67:BX130" ca="1" si="364">IF(NOT(ISNA(VLOOKUP($A67,INDIRECT("Week"&amp;LEFT(BN$1,1)&amp;"!B9:B240"),1,FALSE))),VLOOKUP($A67,INDIRECT("Week"&amp;LEFT(BN$1,1)&amp;"!B9:S240"),17,FALSE),"")</f>
        <v>0</v>
      </c>
      <c r="BY67">
        <f t="shared" ref="BY67:BY130" ca="1" si="365">IF(NOT(ISNA(VLOOKUP($A67,INDIRECT("Week"&amp;LEFT(BN$1,1)&amp;"!B9:B240"),1,FALSE))),VLOOKUP($A67,INDIRECT("Week"&amp;LEFT(BN$1,1)&amp;"!B9:S240"),18,FALSE),"")</f>
        <v>0</v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>
        <f t="shared" ref="CX67:CX130" ca="1" si="390">IF(NOT(ISNA(VLOOKUP($A67,INDIRECT("Week"&amp;LEFT(CX$1,1)&amp;"!C9:H240"),1,FALSE))),VLOOKUP($A67,INDIRECT("Week"&amp;LEFT(CX$1,1)&amp;"!C9:H240"),6,FALSE),"")</f>
        <v>16.93</v>
      </c>
      <c r="CY67" t="str">
        <f t="shared" ref="CY67:CY130" ca="1" si="391">IF(NOT(ISNA(VLOOKUP($A67,INDIRECT("Week"&amp;LEFT(CX$1,1)&amp;"!B9:B240"),1,FALSE))),VLOOKUP($A67,INDIRECT("Week"&amp;LEFT(CX$1,1)&amp;"!B9:S240"),6,FALSE),"")</f>
        <v>LOST</v>
      </c>
      <c r="CZ67">
        <f t="shared" ref="CZ67:CZ130" ca="1" si="392">IF(NOT(ISNA(VLOOKUP($A67,INDIRECT("Week"&amp;LEFT(CX$1,1)&amp;"!B9:B240"),1,FALSE))),VLOOKUP($A67,INDIRECT("Week"&amp;LEFT(CX$1,1)&amp;"!B9:S240"),8,FALSE),"")</f>
        <v>3</v>
      </c>
      <c r="DA67">
        <f t="shared" ref="DA67:DA130" ca="1" si="393">IF(NOT(ISNA(VLOOKUP($A67,INDIRECT("Week"&amp;LEFT(CX$1,1)&amp;"!B9:B240"),1,FALSE))),VLOOKUP($A67,INDIRECT("Week"&amp;LEFT(CX$1,1)&amp;"!B9:S240"),9,FALSE),"")</f>
        <v>0</v>
      </c>
      <c r="DB67">
        <f t="shared" ref="DB67:DB130" ca="1" si="394">IF(NOT(ISNA(VLOOKUP($A67,INDIRECT("Week"&amp;LEFT(CX$1,1)&amp;"!B9:B240"),1,FALSE))),VLOOKUP($A67,INDIRECT("Week"&amp;LEFT(CX$1,1)&amp;"!B9:S240"),10,FALSE),"")</f>
        <v>0</v>
      </c>
      <c r="DC67">
        <f t="shared" ref="DC67:DC130" ca="1" si="395">IF(NOT(ISNA(VLOOKUP($A67,INDIRECT("Week"&amp;LEFT(CX$1,1)&amp;"!B9:B240"),1,FALSE))),VLOOKUP($A67,INDIRECT("Week"&amp;LEFT(CX$1,1)&amp;"!B9:S240"),11,FALSE),"")</f>
        <v>0</v>
      </c>
      <c r="DD67">
        <f t="shared" ref="DD67:DD130" ca="1" si="396">IF(NOT(ISNA(VLOOKUP($A67,INDIRECT("Week"&amp;LEFT(CX$1,1)&amp;"!B9:B240"),1,FALSE))),VLOOKUP($A67,INDIRECT("Week"&amp;LEFT(CX$1,1)&amp;"!B9:S240"),13,FALSE),"")</f>
        <v>0</v>
      </c>
      <c r="DE67">
        <f t="shared" ref="DE67:DE130" ca="1" si="397">IF(NOT(ISNA(VLOOKUP($A67,INDIRECT("Week"&amp;LEFT(CX$1,1)&amp;"!B9:B240"),1,FALSE))),VLOOKUP($A67,INDIRECT("Week"&amp;LEFT(CX$1,1)&amp;"!B9:S240"),14,FALSE),"")</f>
        <v>0</v>
      </c>
      <c r="DF67">
        <f t="shared" ref="DF67:DF130" ca="1" si="398">IF(NOT(ISNA(VLOOKUP($A67,INDIRECT("Week"&amp;LEFT(CX$1,1)&amp;"!B9:B240"),1,FALSE))),VLOOKUP($A67,INDIRECT("Week"&amp;LEFT(CX$1,1)&amp;"!B9:S240"),15,FALSE),"")</f>
        <v>50</v>
      </c>
      <c r="DG67">
        <f t="shared" ref="DG67:DG130" ca="1" si="399">IF(NOT(ISNA(VLOOKUP($A67,INDIRECT("Week"&amp;LEFT(CX$1,1)&amp;"!B9:B240"),1,FALSE))),VLOOKUP($A67,INDIRECT("Week"&amp;LEFT(CX$1,1)&amp;"!B9:S240"),16,FALSE),"")</f>
        <v>64</v>
      </c>
      <c r="DH67">
        <f t="shared" ref="DH67:DH130" ca="1" si="400">IF(NOT(ISNA(VLOOKUP($A67,INDIRECT("Week"&amp;LEFT(CX$1,1)&amp;"!B9:B240"),1,FALSE))),VLOOKUP($A67,INDIRECT("Week"&amp;LEFT(CX$1,1)&amp;"!B9:S240"),17,FALSE),"")</f>
        <v>0</v>
      </c>
      <c r="DI67">
        <f t="shared" ref="DI67:DI130" ca="1" si="401">IF(NOT(ISNA(VLOOKUP($A67,INDIRECT("Week"&amp;LEFT(CX$1,1)&amp;"!B9:B240"),1,FALSE))),VLOOKUP($A67,INDIRECT("Week"&amp;LEFT(CX$1,1)&amp;"!B9:S240"),18,FALSE),"")</f>
        <v>0</v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>
        <f t="shared" ca="1" si="294"/>
        <v>21.62</v>
      </c>
      <c r="DW67" t="str">
        <f t="shared" ref="DW67:DW130" ca="1" si="414">IF(NOT(ISNA(VLOOKUP($A67,INDIRECT("Week"&amp;LEFT(DV$1,1)&amp;"!B9:B240"),1,FALSE))),VLOOKUP($A67,INDIRECT("Week"&amp;LEFT(DV$1,1)&amp;"!B9:S240"),6,FALSE),"")</f>
        <v>WON</v>
      </c>
      <c r="DX67">
        <f t="shared" ref="DX67:DX130" ca="1" si="415">IF(NOT(ISNA(VLOOKUP($A67,INDIRECT("Week"&amp;LEFT(DV$1,1)&amp;"!B9:B240"),1,FALSE))),VLOOKUP($A67,INDIRECT("Week"&amp;LEFT(DV$1,1)&amp;"!B9:S240"),8,FALSE),"")</f>
        <v>4</v>
      </c>
      <c r="DY67">
        <f t="shared" ref="DY67:DY130" ca="1" si="416">IF(NOT(ISNA(VLOOKUP($A67,INDIRECT("Week"&amp;LEFT(DV$1,1)&amp;"!B9:B240"),1,FALSE))),VLOOKUP($A67,INDIRECT("Week"&amp;LEFT(DV$1,1)&amp;"!B9:S240"),9,FALSE),"")</f>
        <v>2</v>
      </c>
      <c r="DZ67">
        <f t="shared" ref="DZ67:DZ130" ca="1" si="417">IF(NOT(ISNA(VLOOKUP($A67,INDIRECT("Week"&amp;LEFT(DV$1,1)&amp;"!B9:B240"),1,FALSE))),VLOOKUP($A67,INDIRECT("Week"&amp;LEFT(DV$1,1)&amp;"!B9:S240"),10,FALSE),"")</f>
        <v>1</v>
      </c>
      <c r="EA67">
        <f t="shared" ref="EA67:EA130" ca="1" si="418">IF(NOT(ISNA(VLOOKUP($A67,INDIRECT("Week"&amp;LEFT(DV$1,1)&amp;"!B9:B240"),1,FALSE))),VLOOKUP($A67,INDIRECT("Week"&amp;LEFT(DV$1,1)&amp;"!B9:S240"),11,FALSE),"")</f>
        <v>1</v>
      </c>
      <c r="EB67">
        <f t="shared" ref="EB67:EB130" ca="1" si="419">IF(NOT(ISNA(VLOOKUP($A67,INDIRECT("Week"&amp;LEFT(DV$1,1)&amp;"!B9:B240"),1,FALSE))),VLOOKUP($A67,INDIRECT("Week"&amp;LEFT(DV$1,1)&amp;"!B9:S240"),13,FALSE),"")</f>
        <v>0</v>
      </c>
      <c r="EC67">
        <f t="shared" ref="EC67:EC130" ca="1" si="420">IF(NOT(ISNA(VLOOKUP($A67,INDIRECT("Week"&amp;LEFT(DV$1,1)&amp;"!B9:B240"),1,FALSE))),VLOOKUP($A67,INDIRECT("Week"&amp;LEFT(DV$1,1)&amp;"!B9:S240"),14,FALSE),"")</f>
        <v>0</v>
      </c>
      <c r="ED67">
        <f t="shared" ref="ED67:ED130" ca="1" si="421">IF(NOT(ISNA(VLOOKUP($A67,INDIRECT("Week"&amp;LEFT(DV$1,1)&amp;"!B9:B240"),1,FALSE))),VLOOKUP($A67,INDIRECT("Week"&amp;LEFT(DV$1,1)&amp;"!B9:S240"),15,FALSE),"")</f>
        <v>32</v>
      </c>
      <c r="EE67">
        <f t="shared" ref="EE67:EE130" ca="1" si="422">IF(NOT(ISNA(VLOOKUP($A67,INDIRECT("Week"&amp;LEFT(DV$1,1)&amp;"!B9:B240"),1,FALSE))),VLOOKUP($A67,INDIRECT("Week"&amp;LEFT(DV$1,1)&amp;"!B9:S240"),16,FALSE),"")</f>
        <v>8</v>
      </c>
      <c r="EF67">
        <f t="shared" ref="EF67:EF130" ca="1" si="423">IF(NOT(ISNA(VLOOKUP($A67,INDIRECT("Week"&amp;LEFT(DV$1,1)&amp;"!B9:B240"),1,FALSE))),VLOOKUP($A67,INDIRECT("Week"&amp;LEFT(DV$1,1)&amp;"!B9:S240"),17,FALSE),"")</f>
        <v>0</v>
      </c>
      <c r="EG67">
        <f t="shared" ref="EG67:EG130" ca="1" si="424">IF(NOT(ISNA(VLOOKUP($A67,INDIRECT("Week"&amp;LEFT(DV$1,1)&amp;"!B9:B240"),1,FALSE))),VLOOKUP($A67,INDIRECT("Week"&amp;LEFT(DV$1,1)&amp;"!B9:S240"),18,FALSE),"")</f>
        <v>52</v>
      </c>
      <c r="EH67">
        <f t="shared" ref="EH67:EH130" ca="1" si="425">IF(NOT(ISNA(VLOOKUP($A67,INDIRECT("Week"&amp;LEFT(EH$1,2)&amp;"!C9:H240"),1,FALSE))),VLOOKUP($A67,INDIRECT("Week"&amp;LEFT(EH$1,2)&amp;"!C9:H240"),6,FALSE),"")</f>
        <v>19.03</v>
      </c>
      <c r="EI67" t="str">
        <f t="shared" ref="EI67:EI130" ca="1" si="426">IF(NOT(ISNA(VLOOKUP($A67,INDIRECT("Week"&amp;LEFT(EH$1,2)&amp;"!B9:B240"),1,FALSE))),VLOOKUP($A67,INDIRECT("Week"&amp;LEFT(EH$1,2)&amp;"!B9:S240"),6,FALSE),"")</f>
        <v>LOST</v>
      </c>
      <c r="EJ67">
        <f t="shared" ref="EJ67:EJ130" ca="1" si="427">IF(NOT(ISNA(VLOOKUP($A67,INDIRECT("Week"&amp;LEFT(EH$1,2)&amp;"!B9:B240"),1,FALSE))),VLOOKUP($A67,INDIRECT("Week"&amp;LEFT(EH$1,2)&amp;"!B9:S240"),8,FALSE),"")</f>
        <v>4</v>
      </c>
      <c r="EK67">
        <f t="shared" ref="EK67:EK130" ca="1" si="428">IF(NOT(ISNA(VLOOKUP($A67,INDIRECT("Week"&amp;LEFT(EH$1,2)&amp;"!B9:B240"),1,FALSE))),VLOOKUP($A67,INDIRECT("Week"&amp;LEFT(EH$1,2)&amp;"!B9:S240"),9,FALSE),"")</f>
        <v>0</v>
      </c>
      <c r="EL67">
        <f t="shared" ref="EL67:EL130" ca="1" si="429">IF(NOT(ISNA(VLOOKUP($A67,INDIRECT("Week"&amp;LEFT(EH$1,2)&amp;"!B9:B240"),1,FALSE))),VLOOKUP($A67,INDIRECT("Week"&amp;LEFT(EH$1,2)&amp;"!B9:S240"),10,FALSE),"")</f>
        <v>0</v>
      </c>
      <c r="EM67">
        <f t="shared" ref="EM67:EM130" ca="1" si="430">IF(NOT(ISNA(VLOOKUP($A67,INDIRECT("Week"&amp;LEFT(EH$1,2)&amp;"!B9:B240"),1,FALSE))),VLOOKUP($A67,INDIRECT("Week"&amp;LEFT(EH$1,2)&amp;"!B9:S240"),11,FALSE),"")</f>
        <v>0</v>
      </c>
      <c r="EN67">
        <f t="shared" ref="EN67:EN130" ca="1" si="431">IF(NOT(ISNA(VLOOKUP($A67,INDIRECT("Week"&amp;LEFT(EH$1,2)&amp;"!B9:B240"),1,FALSE))),VLOOKUP($A67,INDIRECT("Week"&amp;LEFT(EH$1,2)&amp;"!B9:S240"),13,FALSE),"")</f>
        <v>0</v>
      </c>
      <c r="EO67">
        <f t="shared" ref="EO67:EO130" ca="1" si="432">IF(NOT(ISNA(VLOOKUP($A67,INDIRECT("Week"&amp;LEFT(EH$1,2)&amp;"!B9:B240"),1,FALSE))),VLOOKUP($A67,INDIRECT("Week"&amp;LEFT(EH$1,2)&amp;"!B9:S240"),14,FALSE),"")</f>
        <v>0</v>
      </c>
      <c r="EP67">
        <f t="shared" ref="EP67:EP130" ca="1" si="433">IF(NOT(ISNA(VLOOKUP($A67,INDIRECT("Week"&amp;LEFT(EH$1,2)&amp;"!B9:B240"),1,FALSE))),VLOOKUP($A67,INDIRECT("Week"&amp;LEFT(EH$1,2)&amp;"!B9:S240"),15,FALSE),"")</f>
        <v>0</v>
      </c>
      <c r="EQ67">
        <f t="shared" ref="EQ67:EQ130" ca="1" si="434">IF(NOT(ISNA(VLOOKUP($A67,INDIRECT("Week"&amp;LEFT(EH$1,2)&amp;"!B9:B240"),1,FALSE))),VLOOKUP($A67,INDIRECT("Week"&amp;LEFT(EH$1,2)&amp;"!B9:S240"),16,FALSE),"")</f>
        <v>0</v>
      </c>
      <c r="ER67">
        <f t="shared" ref="ER67:ER130" ca="1" si="435">IF(NOT(ISNA(VLOOKUP($A67,INDIRECT("Week"&amp;LEFT(EH$1,2)&amp;"!B9:B240"),1,FALSE))),VLOOKUP($A67,INDIRECT("Week"&amp;LEFT(EH$1,2)&amp;"!B9:S240"),17,FALSE),"")</f>
        <v>0</v>
      </c>
      <c r="ES67">
        <f t="shared" ref="ES67:ES130" ca="1" si="436">IF(NOT(ISNA(VLOOKUP($A67,INDIRECT("Week"&amp;LEFT(EH$1,2)&amp;"!B9:B240"),1,FALSE))),VLOOKUP($A67,INDIRECT("Week"&amp;LEFT(EH$1,2)&amp;"!B9:S240"),18,FALSE),"")</f>
        <v>0</v>
      </c>
      <c r="ET67">
        <f t="shared" ref="ET67:ET130" ca="1" si="437">IF(NOT(ISNA(VLOOKUP($A67,INDIRECT("Week"&amp;LEFT(ET$1,2)&amp;"!C9:H240"),1,FALSE))),VLOOKUP($A67,INDIRECT("Week"&amp;LEFT(ET$1,2)&amp;"!C9:H240"),6,FALSE),"")</f>
        <v>16.88</v>
      </c>
      <c r="EU67" t="str">
        <f t="shared" ref="EU67:EU130" ca="1" si="438">IF(NOT(ISNA(VLOOKUP($A67,INDIRECT("Week"&amp;LEFT(ET$1,2)&amp;"!B9:B240"),1,FALSE))),VLOOKUP($A67,INDIRECT("Week"&amp;LEFT(ET$1,2)&amp;"!B9:S240"),6,FALSE),"")</f>
        <v>LOST</v>
      </c>
      <c r="EV67">
        <f t="shared" ref="EV67:EV130" ca="1" si="439">IF(NOT(ISNA(VLOOKUP($A67,INDIRECT("Week"&amp;LEFT(ET$1,2)&amp;"!B9:B240"),1,FALSE))),VLOOKUP($A67,INDIRECT("Week"&amp;LEFT(ET$1,2)&amp;"!B9:S240"),8,FALSE),"")</f>
        <v>4</v>
      </c>
      <c r="EW67">
        <f t="shared" ref="EW67:EW130" ca="1" si="440">IF(NOT(ISNA(VLOOKUP($A67,INDIRECT("Week"&amp;LEFT(ET$1,2)&amp;"!B9:B240"),1,FALSE))),VLOOKUP($A67,INDIRECT("Week"&amp;LEFT(ET$1,2)&amp;"!B9:S240"),9,FALSE),"")</f>
        <v>2</v>
      </c>
      <c r="EX67">
        <f t="shared" ref="EX67:EX130" ca="1" si="441">IF(NOT(ISNA(VLOOKUP($A67,INDIRECT("Week"&amp;LEFT(ET$1,2)&amp;"!B9:B240"),1,FALSE))),VLOOKUP($A67,INDIRECT("Week"&amp;LEFT(ET$1,2)&amp;"!B9:S240"),10,FALSE),"")</f>
        <v>0</v>
      </c>
      <c r="EY67">
        <f t="shared" ref="EY67:EY130" ca="1" si="442">IF(NOT(ISNA(VLOOKUP($A67,INDIRECT("Week"&amp;LEFT(ET$1,2)&amp;"!B9:B240"),1,FALSE))),VLOOKUP($A67,INDIRECT("Week"&amp;LEFT(ET$1,2)&amp;"!B9:S240"),11,FALSE),"")</f>
        <v>1</v>
      </c>
      <c r="EZ67">
        <f t="shared" ref="EZ67:EZ130" ca="1" si="443">IF(NOT(ISNA(VLOOKUP($A67,INDIRECT("Week"&amp;LEFT(ET$1,2)&amp;"!B9:B240"),1,FALSE))),VLOOKUP($A67,INDIRECT("Week"&amp;LEFT(ET$1,2)&amp;"!B9:S240"),13,FALSE),"")</f>
        <v>16</v>
      </c>
      <c r="FA67">
        <f t="shared" ref="FA67:FA130" ca="1" si="444">IF(NOT(ISNA(VLOOKUP($A67,INDIRECT("Week"&amp;LEFT(ET$1,2)&amp;"!B9:B240"),1,FALSE))),VLOOKUP($A67,INDIRECT("Week"&amp;LEFT(ET$1,2)&amp;"!B9:S240"),14,FALSE),"")</f>
        <v>0</v>
      </c>
      <c r="FB67">
        <f t="shared" ref="FB67:FB130" ca="1" si="445">IF(NOT(ISNA(VLOOKUP($A67,INDIRECT("Week"&amp;LEFT(ET$1,2)&amp;"!B9:B240"),1,FALSE))),VLOOKUP($A67,INDIRECT("Week"&amp;LEFT(ET$1,2)&amp;"!B9:S240"),15,FALSE),"")</f>
        <v>0</v>
      </c>
      <c r="FC67">
        <f t="shared" ref="FC67:FC130" ca="1" si="446">IF(NOT(ISNA(VLOOKUP($A67,INDIRECT("Week"&amp;LEFT(ET$1,2)&amp;"!B9:B240"),1,FALSE))),VLOOKUP($A67,INDIRECT("Week"&amp;LEFT(ET$1,2)&amp;"!B9:S240"),16,FALSE),"")</f>
        <v>0</v>
      </c>
      <c r="FD67">
        <f t="shared" ref="FD67:FD130" ca="1" si="447">IF(NOT(ISNA(VLOOKUP($A67,INDIRECT("Week"&amp;LEFT(ET$1,2)&amp;"!B9:B240"),1,FALSE))),VLOOKUP($A67,INDIRECT("Week"&amp;LEFT(ET$1,2)&amp;"!B9:S240"),17,FALSE),"")</f>
        <v>0</v>
      </c>
      <c r="FE67">
        <f t="shared" ref="FE67:FE130" ca="1" si="448">IF(NOT(ISNA(VLOOKUP($A67,INDIRECT("Week"&amp;LEFT(ET$1,2)&amp;"!B9:B240"),1,FALSE))),VLOOKUP($A67,INDIRECT("Week"&amp;LEFT(ET$1,2)&amp;"!B9:S240"),18,FALSE),"")</f>
        <v>0</v>
      </c>
      <c r="FF67">
        <f t="shared" ref="FF67:FF130" ca="1" si="449">IF(NOT(ISNA(VLOOKUP($A67,INDIRECT("Week"&amp;LEFT(FF$1,2)&amp;"!C9:H240"),1,FALSE))),VLOOKUP($A67,INDIRECT("Week"&amp;LEFT(FF$1,2)&amp;"!C9:H240"),6,FALSE),"")</f>
        <v>19.61</v>
      </c>
      <c r="FG67" t="str">
        <f t="shared" ref="FG67:FG130" ca="1" si="450">IF(NOT(ISNA(VLOOKUP($A67,INDIRECT("Week"&amp;LEFT(FF$1,2)&amp;"!B9:B240"),1,FALSE))),VLOOKUP($A67,INDIRECT("Week"&amp;LEFT(FF$1,2)&amp;"!B9:S240"),6,FALSE),"")</f>
        <v>LOST</v>
      </c>
      <c r="FH67">
        <f t="shared" ref="FH67:FH130" ca="1" si="451">IF(NOT(ISNA(VLOOKUP($A67,INDIRECT("Week"&amp;LEFT(FF$1,2)&amp;"!B9:B240"),1,FALSE))),VLOOKUP($A67,INDIRECT("Week"&amp;LEFT(FF$1,2)&amp;"!B9:S240"),8,FALSE),"")</f>
        <v>2</v>
      </c>
      <c r="FI67">
        <f t="shared" ref="FI67:FI130" ca="1" si="452">IF(NOT(ISNA(VLOOKUP($A67,INDIRECT("Week"&amp;LEFT(FF$1,2)&amp;"!B9:B240"),1,FALSE))),VLOOKUP($A67,INDIRECT("Week"&amp;LEFT(FF$1,2)&amp;"!B9:S240"),9,FALSE),"")</f>
        <v>1</v>
      </c>
      <c r="FJ67">
        <f t="shared" ref="FJ67:FJ130" ca="1" si="453">IF(NOT(ISNA(VLOOKUP($A67,INDIRECT("Week"&amp;LEFT(FF$1,2)&amp;"!B9:B240"),1,FALSE))),VLOOKUP($A67,INDIRECT("Week"&amp;LEFT(FF$1,2)&amp;"!B9:S240"),10,FALSE),"")</f>
        <v>0</v>
      </c>
      <c r="FK67">
        <f t="shared" ref="FK67:FK130" ca="1" si="454">IF(NOT(ISNA(VLOOKUP($A67,INDIRECT("Week"&amp;LEFT(FF$1,2)&amp;"!B9:B240"),1,FALSE))),VLOOKUP($A67,INDIRECT("Week"&amp;LEFT(FF$1,2)&amp;"!B9:S240"),11,FALSE),"")</f>
        <v>0</v>
      </c>
      <c r="FL67">
        <f t="shared" ref="FL67:FL130" ca="1" si="455">IF(NOT(ISNA(VLOOKUP($A67,INDIRECT("Week"&amp;LEFT(FF$1,2)&amp;"!B9:B240"),1,FALSE))),VLOOKUP($A67,INDIRECT("Week"&amp;LEFT(FF$1,2)&amp;"!B9:S240"),13,FALSE),"")</f>
        <v>0</v>
      </c>
      <c r="FM67">
        <f t="shared" ref="FM67:FM130" ca="1" si="456">IF(NOT(ISNA(VLOOKUP($A67,INDIRECT("Week"&amp;LEFT(FF$1,2)&amp;"!B9:B240"),1,FALSE))),VLOOKUP($A67,INDIRECT("Week"&amp;LEFT(FF$1,2)&amp;"!B9:S240"),14,FALSE),"")</f>
        <v>0</v>
      </c>
      <c r="FN67">
        <f t="shared" ref="FN67:FN130" ca="1" si="457">IF(NOT(ISNA(VLOOKUP($A67,INDIRECT("Week"&amp;LEFT(FF$1,2)&amp;"!B9:B240"),1,FALSE))),VLOOKUP($A67,INDIRECT("Week"&amp;LEFT(FF$1,2)&amp;"!B9:S240"),15,FALSE),"")</f>
        <v>0</v>
      </c>
      <c r="FO67">
        <f t="shared" ref="FO67:FO130" ca="1" si="458">IF(NOT(ISNA(VLOOKUP($A67,INDIRECT("Week"&amp;LEFT(FF$1,2)&amp;"!B9:B240"),1,FALSE))),VLOOKUP($A67,INDIRECT("Week"&amp;LEFT(FF$1,2)&amp;"!B9:S240"),16,FALSE),"")</f>
        <v>0</v>
      </c>
      <c r="FP67">
        <f t="shared" ref="FP67:FP130" ca="1" si="459">IF(NOT(ISNA(VLOOKUP($A67,INDIRECT("Week"&amp;LEFT(FF$1,2)&amp;"!B9:B240"),1,FALSE))),VLOOKUP($A67,INDIRECT("Week"&amp;LEFT(FF$1,2)&amp;"!B9:S240"),17,FALSE),"")</f>
        <v>0</v>
      </c>
      <c r="FQ67">
        <f t="shared" ref="FQ67:FQ130" ca="1" si="460">IF(NOT(ISNA(VLOOKUP($A67,INDIRECT("Week"&amp;LEFT(FF$1,2)&amp;"!B9:B240"),1,FALSE))),VLOOKUP($A67,INDIRECT("Week"&amp;LEFT(FF$1,2)&amp;"!B9:S240"),18,FALSE),"")</f>
        <v>0</v>
      </c>
      <c r="FR67">
        <f t="shared" ref="FR67:FR130" ca="1" si="461">IF(NOT(ISNA(VLOOKUP($A67,INDIRECT("Week"&amp;LEFT(FR$1,2)&amp;"!C9:H240"),1,FALSE))),VLOOKUP($A67,INDIRECT("Week"&amp;LEFT(FR$1,2)&amp;"!C9:H240"),6,FALSE),"")</f>
        <v>16.28</v>
      </c>
      <c r="FS67" t="str">
        <f t="shared" ref="FS67:FS130" ca="1" si="462">IF(NOT(ISNA(VLOOKUP($A67,INDIRECT("Week"&amp;LEFT(FR$1,2)&amp;"!B9:B240"),1,FALSE))),VLOOKUP($A67,INDIRECT("Week"&amp;LEFT(FR$1,2)&amp;"!B9:S240"),6,FALSE),"")</f>
        <v>LOST</v>
      </c>
      <c r="FT67">
        <f t="shared" ref="FT67:FT130" ca="1" si="463">IF(NOT(ISNA(VLOOKUP($A67,INDIRECT("Week"&amp;LEFT(FR$1,2)&amp;"!B9:B240"),1,FALSE))),VLOOKUP($A67,INDIRECT("Week"&amp;LEFT(FR$1,2)&amp;"!B9:S240"),8,FALSE),"")</f>
        <v>0</v>
      </c>
      <c r="FU67">
        <f t="shared" ref="FU67:FU130" ca="1" si="464">IF(NOT(ISNA(VLOOKUP($A67,INDIRECT("Week"&amp;LEFT(FR$1,2)&amp;"!B9:B240"),1,FALSE))),VLOOKUP($A67,INDIRECT("Week"&amp;LEFT(FR$1,2)&amp;"!B9:S240"),9,FALSE),"")</f>
        <v>0</v>
      </c>
      <c r="FV67">
        <f t="shared" ref="FV67:FV130" ca="1" si="465">IF(NOT(ISNA(VLOOKUP($A67,INDIRECT("Week"&amp;LEFT(FR$1,2)&amp;"!B9:B240"),1,FALSE))),VLOOKUP($A67,INDIRECT("Week"&amp;LEFT(FR$1,2)&amp;"!B9:S240"),10,FALSE),"")</f>
        <v>0</v>
      </c>
      <c r="FW67">
        <f t="shared" ref="FW67:FW130" ca="1" si="466">IF(NOT(ISNA(VLOOKUP($A67,INDIRECT("Week"&amp;LEFT(FR$1,2)&amp;"!B9:B240"),1,FALSE))),VLOOKUP($A67,INDIRECT("Week"&amp;LEFT(FR$1,2)&amp;"!B9:S240"),11,FALSE),"")</f>
        <v>0</v>
      </c>
      <c r="FX67">
        <f t="shared" ref="FX67:FX130" ca="1" si="467">IF(NOT(ISNA(VLOOKUP($A67,INDIRECT("Week"&amp;LEFT(FR$1,2)&amp;"!B9:B240"),1,FALSE))),VLOOKUP($A67,INDIRECT("Week"&amp;LEFT(FR$1,2)&amp;"!B9:S240"),13,FALSE),"")</f>
        <v>0</v>
      </c>
      <c r="FY67">
        <f t="shared" ref="FY67:FY130" ca="1" si="468">IF(NOT(ISNA(VLOOKUP($A67,INDIRECT("Week"&amp;LEFT(FR$1,2)&amp;"!B9:B240"),1,FALSE))),VLOOKUP($A67,INDIRECT("Week"&amp;LEFT(FR$1,2)&amp;"!B9:S240"),14,FALSE),"")</f>
        <v>0</v>
      </c>
      <c r="FZ67">
        <f t="shared" ref="FZ67:FZ130" ca="1" si="469">IF(NOT(ISNA(VLOOKUP($A67,INDIRECT("Week"&amp;LEFT(FR$1,2)&amp;"!B9:B240"),1,FALSE))),VLOOKUP($A67,INDIRECT("Week"&amp;LEFT(FR$1,2)&amp;"!B9:S240"),15,FALSE),"")</f>
        <v>40</v>
      </c>
      <c r="GA67">
        <f t="shared" ref="GA67:GA130" ca="1" si="470">IF(NOT(ISNA(VLOOKUP($A67,INDIRECT("Week"&amp;LEFT(FR$1,2)&amp;"!B9:B240"),1,FALSE))),VLOOKUP($A67,INDIRECT("Week"&amp;LEFT(FR$1,2)&amp;"!B9:S240"),16,FALSE),"")</f>
        <v>0</v>
      </c>
      <c r="GB67">
        <f t="shared" ref="GB67:GB130" ca="1" si="471">IF(NOT(ISNA(VLOOKUP($A67,INDIRECT("Week"&amp;LEFT(FR$1,2)&amp;"!B9:B240"),1,FALSE))),VLOOKUP($A67,INDIRECT("Week"&amp;LEFT(FR$1,2)&amp;"!B9:S240"),17,FALSE),"")</f>
        <v>0</v>
      </c>
      <c r="GC67">
        <f t="shared" ref="GC67:GC130" ca="1" si="472">IF(NOT(ISNA(VLOOKUP($A67,INDIRECT("Week"&amp;LEFT(FR$1,2)&amp;"!B9:B240"),1,FALSE))),VLOOKUP($A67,INDIRECT("Week"&amp;LEFT(FR$1,2)&amp;"!B9:S240"),18,FALSE),"")</f>
        <v>0</v>
      </c>
      <c r="GD67">
        <f t="shared" ref="GD67:GD130" ca="1" si="473">IF(NOT(ISNA(VLOOKUP($A67,INDIRECT("Week"&amp;LEFT(GD$1,2)&amp;"!C9:H240"),1,FALSE))),VLOOKUP($A67,INDIRECT("Week"&amp;LEFT(GD$1,2)&amp;"!C9:H240"),6,FALSE),"")</f>
        <v>19.91</v>
      </c>
      <c r="GE67" t="str">
        <f t="shared" ref="GE67:GE130" ca="1" si="474">IF(NOT(ISNA(VLOOKUP($A67,INDIRECT("Week"&amp;LEFT(GD$1,2)&amp;"!B9:B240"),1,FALSE))),VLOOKUP($A67,INDIRECT("Week"&amp;LEFT(GD$1,2)&amp;"!B9:S240"),6,FALSE),"")</f>
        <v>LOST</v>
      </c>
      <c r="GF67">
        <f t="shared" ref="GF67:GF130" ca="1" si="475">IF(NOT(ISNA(VLOOKUP($A67,INDIRECT("Week"&amp;LEFT(GD$1,2)&amp;"!B9:B240"),1,FALSE))),VLOOKUP($A67,INDIRECT("Week"&amp;LEFT(GD$1,2)&amp;"!B9:S240"),8,FALSE),"")</f>
        <v>0</v>
      </c>
      <c r="GG67">
        <f t="shared" ref="GG67:GG130" ca="1" si="476">IF(NOT(ISNA(VLOOKUP($A67,INDIRECT("Week"&amp;LEFT(GD$1,2)&amp;"!B9:B240"),1,FALSE))),VLOOKUP($A67,INDIRECT("Week"&amp;LEFT(GD$1,2)&amp;"!B9:S240"),9,FALSE),"")</f>
        <v>2</v>
      </c>
      <c r="GH67">
        <f t="shared" ref="GH67:GH130" ca="1" si="477">IF(NOT(ISNA(VLOOKUP($A67,INDIRECT("Week"&amp;LEFT(GD$1,2)&amp;"!B9:B240"),1,FALSE))),VLOOKUP($A67,INDIRECT("Week"&amp;LEFT(GD$1,2)&amp;"!B9:S240"),10,FALSE),"")</f>
        <v>0</v>
      </c>
      <c r="GI67">
        <f t="shared" ref="GI67:GI130" ca="1" si="478">IF(NOT(ISNA(VLOOKUP($A67,INDIRECT("Week"&amp;LEFT(GD$1,2)&amp;"!B9:B240"),1,FALSE))),VLOOKUP($A67,INDIRECT("Week"&amp;LEFT(GD$1,2)&amp;"!B9:S240"),11,FALSE),"")</f>
        <v>1</v>
      </c>
      <c r="GJ67">
        <f t="shared" ref="GJ67:GJ130" ca="1" si="479">IF(NOT(ISNA(VLOOKUP($A67,INDIRECT("Week"&amp;LEFT(GD$1,2)&amp;"!B9:B240"),1,FALSE))),VLOOKUP($A67,INDIRECT("Week"&amp;LEFT(GD$1,2)&amp;"!B9:S240"),13,FALSE),"")</f>
        <v>10</v>
      </c>
      <c r="GK67">
        <f t="shared" ref="GK67:GK130" ca="1" si="480">IF(NOT(ISNA(VLOOKUP($A67,INDIRECT("Week"&amp;LEFT(GD$1,2)&amp;"!B9:B240"),1,FALSE))),VLOOKUP($A67,INDIRECT("Week"&amp;LEFT(GD$1,2)&amp;"!B9:S240"),14,FALSE),"")</f>
        <v>0</v>
      </c>
      <c r="GL67">
        <f t="shared" ref="GL67:GL130" ca="1" si="481">IF(NOT(ISNA(VLOOKUP($A67,INDIRECT("Week"&amp;LEFT(GD$1,2)&amp;"!B9:B240"),1,FALSE))),VLOOKUP($A67,INDIRECT("Week"&amp;LEFT(GD$1,2)&amp;"!B9:S240"),15,FALSE),"")</f>
        <v>88</v>
      </c>
      <c r="GM67">
        <f t="shared" ref="GM67:GM130" ca="1" si="482">IF(NOT(ISNA(VLOOKUP($A67,INDIRECT("Week"&amp;LEFT(GD$1,2)&amp;"!B9:B240"),1,FALSE))),VLOOKUP($A67,INDIRECT("Week"&amp;LEFT(GD$1,2)&amp;"!B9:S240"),16,FALSE),"")</f>
        <v>0</v>
      </c>
      <c r="GN67">
        <f t="shared" ref="GN67:GN130" ca="1" si="483">IF(NOT(ISNA(VLOOKUP($A67,INDIRECT("Week"&amp;LEFT(GD$1,2)&amp;"!B9:B240"),1,FALSE))),VLOOKUP($A67,INDIRECT("Week"&amp;LEFT(GD$1,2)&amp;"!B9:S240"),17,FALSE),"")</f>
        <v>40</v>
      </c>
      <c r="GO67">
        <f t="shared" ref="GO67:GO130" ca="1" si="484">IF(NOT(ISNA(VLOOKUP($A67,INDIRECT("Week"&amp;LEFT(GD$1,2)&amp;"!B9:B240"),1,FALSE))),VLOOKUP($A67,INDIRECT("Week"&amp;LEFT(GD$1,2)&amp;"!B9:S240"),18,FALSE),"")</f>
        <v>0</v>
      </c>
      <c r="GP67">
        <f t="shared" ref="GP67:GP130" ca="1" si="485">IF(NOT(ISNA(VLOOKUP($A67,INDIRECT("Week"&amp;LEFT(GP$1,2)&amp;"!C9:H240"),1,FALSE))),VLOOKUP($A67,INDIRECT("Week"&amp;LEFT(GP$1,2)&amp;"!C9:H240"),6,FALSE),"")</f>
        <v>17.55</v>
      </c>
      <c r="GQ67" t="str">
        <f t="shared" ref="GQ67:GQ130" ca="1" si="486">IF(NOT(ISNA(VLOOKUP($A67,INDIRECT("Week"&amp;LEFT(GP$1,2)&amp;"!B9:B240"),1,FALSE))),VLOOKUP($A67,INDIRECT("Week"&amp;LEFT(GP$1,2)&amp;"!B9:S240"),6,FALSE),"")</f>
        <v>LOST</v>
      </c>
      <c r="GR67">
        <f t="shared" ref="GR67:GR130" ca="1" si="487">IF(NOT(ISNA(VLOOKUP($A67,INDIRECT("Week"&amp;LEFT(GP$1,2)&amp;"!B9:B240"),1,FALSE))),VLOOKUP($A67,INDIRECT("Week"&amp;LEFT(GP$1,2)&amp;"!B9:S240"),8,FALSE),"")</f>
        <v>1</v>
      </c>
      <c r="GS67">
        <f t="shared" ref="GS67:GS130" ca="1" si="488">IF(NOT(ISNA(VLOOKUP($A67,INDIRECT("Week"&amp;LEFT(GP$1,2)&amp;"!B9:B240"),1,FALSE))),VLOOKUP($A67,INDIRECT("Week"&amp;LEFT(GP$1,2)&amp;"!B9:S240"),9,FALSE),"")</f>
        <v>0</v>
      </c>
      <c r="GT67">
        <f t="shared" ref="GT67:GT130" ca="1" si="489">IF(NOT(ISNA(VLOOKUP($A67,INDIRECT("Week"&amp;LEFT(GP$1,2)&amp;"!B9:B240"),1,FALSE))),VLOOKUP($A67,INDIRECT("Week"&amp;LEFT(GP$1,2)&amp;"!B9:S240"),10,FALSE),"")</f>
        <v>0</v>
      </c>
      <c r="GU67">
        <f t="shared" ref="GU67:GU130" ca="1" si="490">IF(NOT(ISNA(VLOOKUP($A67,INDIRECT("Week"&amp;LEFT(GP$1,2)&amp;"!B9:B240"),1,FALSE))),VLOOKUP($A67,INDIRECT("Week"&amp;LEFT(GP$1,2)&amp;"!B9:S240"),11,FALSE),"")</f>
        <v>0</v>
      </c>
      <c r="GV67">
        <f t="shared" ref="GV67:GV130" ca="1" si="491">IF(NOT(ISNA(VLOOKUP($A67,INDIRECT("Week"&amp;LEFT(GP$1,2)&amp;"!B9:B240"),1,FALSE))),VLOOKUP($A67,INDIRECT("Week"&amp;LEFT(GP$1,2)&amp;"!B9:S240"),13,FALSE),"")</f>
        <v>0</v>
      </c>
      <c r="GW67">
        <f t="shared" ref="GW67:GW130" ca="1" si="492">IF(NOT(ISNA(VLOOKUP($A67,INDIRECT("Week"&amp;LEFT(GP$1,2)&amp;"!B9:B240"),1,FALSE))),VLOOKUP($A67,INDIRECT("Week"&amp;LEFT(GP$1,2)&amp;"!B9:S240"),14,FALSE),"")</f>
        <v>0</v>
      </c>
      <c r="GX67">
        <f t="shared" ref="GX67:GX130" ca="1" si="493">IF(NOT(ISNA(VLOOKUP($A67,INDIRECT("Week"&amp;LEFT(GP$1,2)&amp;"!B9:B240"),1,FALSE))),VLOOKUP($A67,INDIRECT("Week"&amp;LEFT(GP$1,2)&amp;"!B9:S240"),15,FALSE),"")</f>
        <v>0</v>
      </c>
      <c r="GY67">
        <f t="shared" ref="GY67:GY130" ca="1" si="494">IF(NOT(ISNA(VLOOKUP($A67,INDIRECT("Week"&amp;LEFT(GP$1,2)&amp;"!B9:B240"),1,FALSE))),VLOOKUP($A67,INDIRECT("Week"&amp;LEFT(GP$1,2)&amp;"!B9:S240"),16,FALSE),"")</f>
        <v>0</v>
      </c>
      <c r="GZ67">
        <f t="shared" ref="GZ67:GZ130" ca="1" si="495">IF(NOT(ISNA(VLOOKUP($A67,INDIRECT("Week"&amp;LEFT(GP$1,2)&amp;"!B9:B240"),1,FALSE))),VLOOKUP($A67,INDIRECT("Week"&amp;LEFT(GP$1,2)&amp;"!B9:S240"),17,FALSE),"")</f>
        <v>0</v>
      </c>
      <c r="HA67">
        <f t="shared" ref="HA67:HA130" ca="1" si="496">IF(NOT(ISNA(VLOOKUP($A67,INDIRECT("Week"&amp;LEFT(GP$1,2)&amp;"!B9:B240"),1,FALSE))),VLOOKUP($A67,INDIRECT("Week"&amp;LEFT(GP$1,2)&amp;"!B9:S240"),18,FALSE),"")</f>
        <v>0</v>
      </c>
      <c r="HB67">
        <f t="shared" ref="HB67:HB130" ca="1" si="497">IF(NOT(ISNA(VLOOKUP($A67,INDIRECT("Week"&amp;LEFT(HB$1,2)&amp;"!C9:H240"),1,FALSE))),VLOOKUP($A67,INDIRECT("Week"&amp;LEFT(HB$1,2)&amp;"!C9:H240"),6,FALSE),"")</f>
        <v>18.22</v>
      </c>
      <c r="HC67" t="str">
        <f t="shared" ref="HC67:HC130" ca="1" si="498">IF(NOT(ISNA(VLOOKUP($A67,INDIRECT("Week"&amp;LEFT(HB$1,2)&amp;"!B9:B240"),1,FALSE))),VLOOKUP($A67,INDIRECT("Week"&amp;LEFT(HB$1,2)&amp;"!B9:S240"),6,FALSE),"")</f>
        <v>LOST</v>
      </c>
      <c r="HD67">
        <f t="shared" ref="HD67:HD130" ca="1" si="499">IF(NOT(ISNA(VLOOKUP($A67,INDIRECT("Week"&amp;LEFT(HB$1,2)&amp;"!B9:B240"),1,FALSE))),VLOOKUP($A67,INDIRECT("Week"&amp;LEFT(HB$1,2)&amp;"!B9:S240"),8,FALSE),"")</f>
        <v>5</v>
      </c>
      <c r="HE67">
        <f t="shared" ref="HE67:HE130" ca="1" si="500">IF(NOT(ISNA(VLOOKUP($A67,INDIRECT("Week"&amp;LEFT(HB$1,2)&amp;"!B9:B240"),1,FALSE))),VLOOKUP($A67,INDIRECT("Week"&amp;LEFT(HB$1,2)&amp;"!B9:S240"),9,FALSE),"")</f>
        <v>1</v>
      </c>
      <c r="HF67">
        <f t="shared" ref="HF67:HF130" ca="1" si="501">IF(NOT(ISNA(VLOOKUP($A67,INDIRECT("Week"&amp;LEFT(HB$1,2)&amp;"!B9:B240"),1,FALSE))),VLOOKUP($A67,INDIRECT("Week"&amp;LEFT(HB$1,2)&amp;"!B9:S240"),10,FALSE),"")</f>
        <v>0</v>
      </c>
      <c r="HG67">
        <f t="shared" ref="HG67:HG130" ca="1" si="502">IF(NOT(ISNA(VLOOKUP($A67,INDIRECT("Week"&amp;LEFT(HB$1,2)&amp;"!B9:B240"),1,FALSE))),VLOOKUP($A67,INDIRECT("Week"&amp;LEFT(HB$1,2)&amp;"!B9:S240"),11,FALSE),"")</f>
        <v>1</v>
      </c>
      <c r="HH67">
        <f t="shared" ref="HH67:HH130" ca="1" si="503">IF(NOT(ISNA(VLOOKUP($A67,INDIRECT("Week"&amp;LEFT(HB$1,2)&amp;"!B9:B240"),1,FALSE))),VLOOKUP($A67,INDIRECT("Week"&amp;LEFT(HB$1,2)&amp;"!B9:S240"),13,FALSE),"")</f>
        <v>32</v>
      </c>
      <c r="HI67">
        <f t="shared" ref="HI67:HI130" ca="1" si="504">IF(NOT(ISNA(VLOOKUP($A67,INDIRECT("Week"&amp;LEFT(HB$1,2)&amp;"!B9:B240"),1,FALSE))),VLOOKUP($A67,INDIRECT("Week"&amp;LEFT(HB$1,2)&amp;"!B9:S240"),14,FALSE),"")</f>
        <v>0</v>
      </c>
      <c r="HJ67">
        <f t="shared" ref="HJ67:HJ130" ca="1" si="505">IF(NOT(ISNA(VLOOKUP($A67,INDIRECT("Week"&amp;LEFT(HB$1,2)&amp;"!B9:B240"),1,FALSE))),VLOOKUP($A67,INDIRECT("Week"&amp;LEFT(HB$1,2)&amp;"!B9:S240"),15,FALSE),"")</f>
        <v>36</v>
      </c>
      <c r="HK67">
        <f t="shared" ref="HK67:HK130" ca="1" si="506">IF(NOT(ISNA(VLOOKUP($A67,INDIRECT("Week"&amp;LEFT(HB$1,2)&amp;"!B9:B240"),1,FALSE))),VLOOKUP($A67,INDIRECT("Week"&amp;LEFT(HB$1,2)&amp;"!B9:S240"),16,FALSE),"")</f>
        <v>0</v>
      </c>
      <c r="HL67">
        <f t="shared" ref="HL67:HL130" ca="1" si="507">IF(NOT(ISNA(VLOOKUP($A67,INDIRECT("Week"&amp;LEFT(HB$1,2)&amp;"!B9:B240"),1,FALSE))),VLOOKUP($A67,INDIRECT("Week"&amp;LEFT(HB$1,2)&amp;"!B9:S240"),17,FALSE),"")</f>
        <v>0</v>
      </c>
      <c r="HM67">
        <f t="shared" ref="HM67:HM130" ca="1" si="508">IF(NOT(ISNA(VLOOKUP($A67,INDIRECT("Week"&amp;LEFT(HB$1,2)&amp;"!B9:B240"),1,FALSE))),VLOOKUP($A67,INDIRECT("Week"&amp;LEFT(HB$1,2)&amp;"!B9:S240"),18,FALSE),"")</f>
        <v>0</v>
      </c>
      <c r="HN67">
        <f t="shared" ref="HN67:HN130" ca="1" si="509">IF(NOT(ISNA(VLOOKUP($A67,INDIRECT("Week"&amp;LEFT(HN$1,2)&amp;"!C9:H240"),1,FALSE))),VLOOKUP($A67,INDIRECT("Week"&amp;LEFT(HN$1,2)&amp;"!C9:H240"),6,FALSE),"")</f>
        <v>23.76</v>
      </c>
      <c r="HO67" t="str">
        <f t="shared" ref="HO67:HO130" ca="1" si="510">IF(NOT(ISNA(VLOOKUP($A67,INDIRECT("Week"&amp;LEFT(HN$1,2)&amp;"!B9:B240"),1,FALSE))),VLOOKUP($A67,INDIRECT("Week"&amp;LEFT(HN$1,2)&amp;"!B9:S240"),6,FALSE),"")</f>
        <v>LOST</v>
      </c>
      <c r="HP67">
        <f t="shared" ref="HP67:HP130" ca="1" si="511">IF(NOT(ISNA(VLOOKUP($A67,INDIRECT("Week"&amp;LEFT(HN$1,2)&amp;"!B9:B240"),1,FALSE))),VLOOKUP($A67,INDIRECT("Week"&amp;LEFT(HN$1,2)&amp;"!B9:S240"),8,FALSE),"")</f>
        <v>2</v>
      </c>
      <c r="HQ67">
        <f t="shared" ref="HQ67:HQ130" ca="1" si="512">IF(NOT(ISNA(VLOOKUP($A67,INDIRECT("Week"&amp;LEFT(HN$1,2)&amp;"!B9:B240"),1,FALSE))),VLOOKUP($A67,INDIRECT("Week"&amp;LEFT(HN$1,2)&amp;"!B9:S240"),9,FALSE),"")</f>
        <v>3</v>
      </c>
      <c r="HR67">
        <f t="shared" ref="HR67:HR130" ca="1" si="513">IF(NOT(ISNA(VLOOKUP($A67,INDIRECT("Week"&amp;LEFT(HN$1,2)&amp;"!B9:B240"),1,FALSE))),VLOOKUP($A67,INDIRECT("Week"&amp;LEFT(HN$1,2)&amp;"!B9:S240"),10,FALSE),"")</f>
        <v>0</v>
      </c>
      <c r="HS67">
        <f t="shared" ref="HS67:HS130" ca="1" si="514">IF(NOT(ISNA(VLOOKUP($A67,INDIRECT("Week"&amp;LEFT(HN$1,2)&amp;"!B9:B240"),1,FALSE))),VLOOKUP($A67,INDIRECT("Week"&amp;LEFT(HN$1,2)&amp;"!B9:S240"),11,FALSE),"")</f>
        <v>0</v>
      </c>
      <c r="HT67">
        <f t="shared" ref="HT67:HT130" ca="1" si="515">IF(NOT(ISNA(VLOOKUP($A67,INDIRECT("Week"&amp;LEFT(HN$1,2)&amp;"!B9:B240"),1,FALSE))),VLOOKUP($A67,INDIRECT("Week"&amp;LEFT(HN$1,2)&amp;"!B9:S240"),13,FALSE),"")</f>
        <v>0</v>
      </c>
      <c r="HU67">
        <f t="shared" ref="HU67:HU130" ca="1" si="516">IF(NOT(ISNA(VLOOKUP($A67,INDIRECT("Week"&amp;LEFT(HN$1,2)&amp;"!B9:B240"),1,FALSE))),VLOOKUP($A67,INDIRECT("Week"&amp;LEFT(HN$1,2)&amp;"!B9:S240"),14,FALSE),"")</f>
        <v>0</v>
      </c>
      <c r="HV67">
        <f t="shared" ref="HV67:HV130" ca="1" si="517">IF(NOT(ISNA(VLOOKUP($A67,INDIRECT("Week"&amp;LEFT(HN$1,2)&amp;"!B9:B240"),1,FALSE))),VLOOKUP($A67,INDIRECT("Week"&amp;LEFT(HN$1,2)&amp;"!B9:S240"),15,FALSE),"")</f>
        <v>40</v>
      </c>
      <c r="HW67">
        <f t="shared" ref="HW67:HW130" ca="1" si="518">IF(NOT(ISNA(VLOOKUP($A67,INDIRECT("Week"&amp;LEFT(HN$1,2)&amp;"!B9:B240"),1,FALSE))),VLOOKUP($A67,INDIRECT("Week"&amp;LEFT(HN$1,2)&amp;"!B9:S240"),16,FALSE),"")</f>
        <v>0</v>
      </c>
      <c r="HX67">
        <f t="shared" ref="HX67:HX130" ca="1" si="519">IF(NOT(ISNA(VLOOKUP($A67,INDIRECT("Week"&amp;LEFT(HN$1,2)&amp;"!B9:B240"),1,FALSE))),VLOOKUP($A67,INDIRECT("Week"&amp;LEFT(HN$1,2)&amp;"!B9:S240"),17,FALSE),"")</f>
        <v>0</v>
      </c>
      <c r="HY67">
        <f t="shared" ref="HY67:HY130" ca="1" si="520">IF(NOT(ISNA(VLOOKUP($A67,INDIRECT("Week"&amp;LEFT(HN$1,2)&amp;"!B9:B240"),1,FALSE))),VLOOKUP($A67,INDIRECT("Week"&amp;LEFT(HN$1,2)&amp;"!B9:S240"),18,FALSE),"")</f>
        <v>0</v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36</v>
      </c>
      <c r="M68">
        <f t="shared" ca="1" si="302"/>
        <v>0</v>
      </c>
      <c r="N68">
        <f t="shared" ca="1" si="303"/>
        <v>130</v>
      </c>
      <c r="O68">
        <f t="shared" ca="1" si="304"/>
        <v>-1</v>
      </c>
      <c r="P68">
        <f t="shared" ca="1" si="305"/>
        <v>52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51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51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108</v>
      </c>
      <c r="M69">
        <f t="shared" ca="1" si="302"/>
        <v>0</v>
      </c>
      <c r="N69">
        <f t="shared" ca="1" si="303"/>
        <v>130</v>
      </c>
      <c r="O69">
        <f t="shared" ca="1" si="304"/>
        <v>-1</v>
      </c>
      <c r="P69">
        <f t="shared" ca="1" si="305"/>
        <v>212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130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230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204</v>
      </c>
      <c r="M70">
        <f t="shared" ca="1" si="302"/>
        <v>0</v>
      </c>
      <c r="N70">
        <f t="shared" ca="1" si="303"/>
        <v>130</v>
      </c>
      <c r="O70">
        <f t="shared" ca="1" si="304"/>
        <v>-1</v>
      </c>
      <c r="P70">
        <f t="shared" ca="1" si="305"/>
        <v>11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204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3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185</v>
      </c>
      <c r="M71">
        <f t="shared" ca="1" si="302"/>
        <v>0</v>
      </c>
      <c r="N71">
        <f t="shared" ca="1" si="303"/>
        <v>130</v>
      </c>
      <c r="O71">
        <f t="shared" ca="1" si="304"/>
        <v>-1</v>
      </c>
      <c r="P71">
        <f t="shared" ca="1" si="305"/>
        <v>80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154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133</v>
      </c>
      <c r="M72">
        <f t="shared" ca="1" si="302"/>
        <v>0</v>
      </c>
      <c r="N72">
        <f t="shared" ca="1" si="303"/>
        <v>130</v>
      </c>
      <c r="O72">
        <f t="shared" ca="1" si="304"/>
        <v>-1</v>
      </c>
      <c r="P72">
        <f t="shared" ca="1" si="305"/>
        <v>54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214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205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10</v>
      </c>
      <c r="M73">
        <f t="shared" ca="1" si="302"/>
        <v>0</v>
      </c>
      <c r="N73">
        <f t="shared" ca="1" si="303"/>
        <v>130</v>
      </c>
      <c r="O73">
        <f t="shared" ca="1" si="304"/>
        <v>-1</v>
      </c>
      <c r="P73">
        <f t="shared" ca="1" si="305"/>
        <v>107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107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79</v>
      </c>
      <c r="M74">
        <f t="shared" ca="1" si="302"/>
        <v>0</v>
      </c>
      <c r="N74">
        <f t="shared" ca="1" si="303"/>
        <v>130</v>
      </c>
      <c r="O74">
        <f t="shared" ca="1" si="304"/>
        <v>-1</v>
      </c>
      <c r="P74">
        <f t="shared" ca="1" si="305"/>
        <v>66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11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82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107</v>
      </c>
      <c r="M75">
        <f t="shared" ca="1" si="302"/>
        <v>0</v>
      </c>
      <c r="N75">
        <f t="shared" ca="1" si="303"/>
        <v>130</v>
      </c>
      <c r="O75">
        <f t="shared" ca="1" si="304"/>
        <v>-1</v>
      </c>
      <c r="P75">
        <f t="shared" ca="1" si="305"/>
        <v>102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107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185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51</v>
      </c>
      <c r="M76">
        <f t="shared" ca="1" si="302"/>
        <v>0</v>
      </c>
      <c r="N76">
        <f t="shared" ca="1" si="303"/>
        <v>130</v>
      </c>
      <c r="O76">
        <f t="shared" ca="1" si="304"/>
        <v>-1</v>
      </c>
      <c r="P76">
        <f t="shared" ca="1" si="305"/>
        <v>181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64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101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11</v>
      </c>
      <c r="G77">
        <f t="shared" ca="1" si="297"/>
        <v>3</v>
      </c>
      <c r="H77">
        <f t="shared" ca="1" si="298"/>
        <v>27.27272727272727</v>
      </c>
      <c r="I77">
        <f t="shared" ca="1" si="292"/>
        <v>19.260909090909092</v>
      </c>
      <c r="J77">
        <f t="shared" ca="1" si="299"/>
        <v>22.260909090909092</v>
      </c>
      <c r="K77">
        <f t="shared" ca="1" si="300"/>
        <v>22.260909083209093</v>
      </c>
      <c r="L77">
        <f t="shared" ca="1" si="301"/>
        <v>134</v>
      </c>
      <c r="M77">
        <f t="shared" ca="1" si="302"/>
        <v>22.74</v>
      </c>
      <c r="N77">
        <f t="shared" ca="1" si="303"/>
        <v>97</v>
      </c>
      <c r="O77">
        <f t="shared" ca="1" si="304"/>
        <v>22.7399999923</v>
      </c>
      <c r="P77">
        <f t="shared" ca="1" si="305"/>
        <v>10</v>
      </c>
      <c r="Q77">
        <f t="shared" ca="1" si="306"/>
        <v>45</v>
      </c>
      <c r="R77">
        <f t="shared" ca="1" si="307"/>
        <v>5</v>
      </c>
      <c r="S77">
        <f t="shared" ca="1" si="308"/>
        <v>1</v>
      </c>
      <c r="T77">
        <f t="shared" ca="1" si="309"/>
        <v>58</v>
      </c>
      <c r="U77" t="str">
        <f t="shared" ca="1" si="293"/>
        <v xml:space="preserve">941998994954Stephen Hindson </v>
      </c>
      <c r="V77">
        <f t="shared" ca="1" si="310"/>
        <v>81</v>
      </c>
      <c r="W77">
        <f t="shared" si="311"/>
        <v>76</v>
      </c>
      <c r="X77">
        <f t="shared" ca="1" si="312"/>
        <v>207</v>
      </c>
      <c r="Y77">
        <f t="shared" ca="1" si="313"/>
        <v>4</v>
      </c>
      <c r="Z77" t="str">
        <f t="shared" ca="1" si="314"/>
        <v>995Stephen Hindson zz</v>
      </c>
      <c r="AA77">
        <f t="shared" ca="1" si="315"/>
        <v>84</v>
      </c>
      <c r="AB77">
        <f t="shared" si="316"/>
        <v>76</v>
      </c>
      <c r="AC77">
        <f t="shared" ca="1" si="317"/>
        <v>30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</v>
      </c>
      <c r="CY77" t="str">
        <f t="shared" ca="1" si="391"/>
        <v>WON</v>
      </c>
      <c r="CZ77">
        <f t="shared" ca="1" si="392"/>
        <v>3</v>
      </c>
      <c r="DA77">
        <f t="shared" ca="1" si="393"/>
        <v>2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32</v>
      </c>
      <c r="DF77">
        <f t="shared" ca="1" si="398"/>
        <v>0</v>
      </c>
      <c r="DG77">
        <f t="shared" ca="1" si="399"/>
        <v>0</v>
      </c>
      <c r="DH77">
        <f t="shared" ca="1" si="400"/>
        <v>32</v>
      </c>
      <c r="DI77">
        <f t="shared" ca="1" si="401"/>
        <v>16</v>
      </c>
      <c r="DJ77">
        <f t="shared" ca="1" si="402"/>
        <v>19.41</v>
      </c>
      <c r="DK77" t="str">
        <f t="shared" ca="1" si="403"/>
        <v>WON</v>
      </c>
      <c r="DL77">
        <f t="shared" ca="1" si="404"/>
        <v>7</v>
      </c>
      <c r="DM77">
        <f t="shared" ca="1" si="405"/>
        <v>1</v>
      </c>
      <c r="DN77">
        <f t="shared" ca="1" si="406"/>
        <v>0</v>
      </c>
      <c r="DO77">
        <f t="shared" ca="1" si="407"/>
        <v>1</v>
      </c>
      <c r="DP77">
        <f t="shared" ca="1" si="408"/>
        <v>0</v>
      </c>
      <c r="DQ77">
        <f t="shared" ca="1" si="409"/>
        <v>31</v>
      </c>
      <c r="DR77">
        <f t="shared" ca="1" si="410"/>
        <v>0</v>
      </c>
      <c r="DS77">
        <f t="shared" ca="1" si="411"/>
        <v>32</v>
      </c>
      <c r="DT77">
        <f t="shared" ca="1" si="412"/>
        <v>20</v>
      </c>
      <c r="DU77">
        <f t="shared" ca="1" si="413"/>
        <v>0</v>
      </c>
      <c r="DV77">
        <f t="shared" ca="1" si="294"/>
        <v>22.74</v>
      </c>
      <c r="DW77" t="str">
        <f t="shared" ca="1" si="414"/>
        <v>WON</v>
      </c>
      <c r="DX77">
        <f t="shared" ca="1" si="415"/>
        <v>8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20</v>
      </c>
      <c r="ED77">
        <f t="shared" ca="1" si="421"/>
        <v>0</v>
      </c>
      <c r="EE77">
        <f t="shared" ca="1" si="422"/>
        <v>40</v>
      </c>
      <c r="EF77">
        <f t="shared" ca="1" si="423"/>
        <v>17</v>
      </c>
      <c r="EG77">
        <f t="shared" ca="1" si="424"/>
        <v>0</v>
      </c>
      <c r="EH77">
        <f t="shared" ca="1" si="425"/>
        <v>21.04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0</v>
      </c>
      <c r="EN77">
        <f t="shared" ca="1" si="431"/>
        <v>0</v>
      </c>
      <c r="EO77">
        <f t="shared" ca="1" si="432"/>
        <v>0</v>
      </c>
      <c r="EP77">
        <f t="shared" ca="1" si="433"/>
        <v>0</v>
      </c>
      <c r="EQ77">
        <f t="shared" ca="1" si="434"/>
        <v>16</v>
      </c>
      <c r="ER77">
        <f t="shared" ca="1" si="435"/>
        <v>0</v>
      </c>
      <c r="ES77">
        <f t="shared" ca="1" si="436"/>
        <v>0</v>
      </c>
      <c r="ET77">
        <f t="shared" ca="1" si="437"/>
        <v>20.53</v>
      </c>
      <c r="EU77" t="str">
        <f t="shared" ca="1" si="438"/>
        <v>LOST</v>
      </c>
      <c r="EV77">
        <f t="shared" ca="1" si="439"/>
        <v>1</v>
      </c>
      <c r="EW77">
        <f t="shared" ca="1" si="440"/>
        <v>0</v>
      </c>
      <c r="EX77">
        <f t="shared" ca="1" si="441"/>
        <v>1</v>
      </c>
      <c r="EY77">
        <f t="shared" ca="1" si="442"/>
        <v>1</v>
      </c>
      <c r="EZ77">
        <f t="shared" ca="1" si="443"/>
        <v>20</v>
      </c>
      <c r="FA77">
        <f t="shared" ca="1" si="444"/>
        <v>0</v>
      </c>
      <c r="FB77">
        <f t="shared" ca="1" si="445"/>
        <v>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19.68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16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>
        <f t="shared" ca="1" si="461"/>
        <v>16.27</v>
      </c>
      <c r="FS77" t="str">
        <f t="shared" ca="1" si="462"/>
        <v>LOST</v>
      </c>
      <c r="FT77">
        <f t="shared" ca="1" si="463"/>
        <v>1</v>
      </c>
      <c r="FU77">
        <f t="shared" ca="1" si="464"/>
        <v>0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0</v>
      </c>
      <c r="GB77">
        <f t="shared" ca="1" si="471"/>
        <v>0</v>
      </c>
      <c r="GC77">
        <f t="shared" ca="1" si="472"/>
        <v>0</v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15</v>
      </c>
      <c r="G78">
        <f t="shared" ca="1" si="297"/>
        <v>7</v>
      </c>
      <c r="H78">
        <f t="shared" ca="1" si="298"/>
        <v>46.666666666666664</v>
      </c>
      <c r="I78">
        <f t="shared" ca="1" si="292"/>
        <v>23.603999999999999</v>
      </c>
      <c r="J78">
        <f t="shared" ca="1" si="299"/>
        <v>30.603999999999999</v>
      </c>
      <c r="K78">
        <f t="shared" ca="1" si="300"/>
        <v>30.603999992199999</v>
      </c>
      <c r="L78">
        <f t="shared" ca="1" si="301"/>
        <v>88</v>
      </c>
      <c r="M78">
        <f t="shared" ca="1" si="302"/>
        <v>28.36</v>
      </c>
      <c r="N78">
        <f t="shared" ca="1" si="303"/>
        <v>30</v>
      </c>
      <c r="O78">
        <f t="shared" ca="1" si="304"/>
        <v>28.359999992199999</v>
      </c>
      <c r="P78">
        <f t="shared" ca="1" si="305"/>
        <v>134</v>
      </c>
      <c r="Q78">
        <f t="shared" ca="1" si="306"/>
        <v>70</v>
      </c>
      <c r="R78">
        <f t="shared" ca="1" si="307"/>
        <v>25</v>
      </c>
      <c r="S78">
        <f t="shared" ca="1" si="308"/>
        <v>2</v>
      </c>
      <c r="T78">
        <f t="shared" ca="1" si="309"/>
        <v>126</v>
      </c>
      <c r="U78" t="str">
        <f t="shared" ca="1" si="293"/>
        <v>873997974929Gary Trodd</v>
      </c>
      <c r="V78">
        <f t="shared" ca="1" si="310"/>
        <v>42</v>
      </c>
      <c r="W78">
        <f t="shared" si="311"/>
        <v>77</v>
      </c>
      <c r="X78">
        <f t="shared" ca="1" si="312"/>
        <v>80</v>
      </c>
      <c r="Y78">
        <f t="shared" ca="1" si="313"/>
        <v>10</v>
      </c>
      <c r="Z78" t="str">
        <f t="shared" ca="1" si="314"/>
        <v>989Gary Troddzz</v>
      </c>
      <c r="AA78">
        <f t="shared" ca="1" si="315"/>
        <v>48</v>
      </c>
      <c r="AB78">
        <f t="shared" si="316"/>
        <v>77</v>
      </c>
      <c r="AC78">
        <f t="shared" ca="1" si="317"/>
        <v>181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>
        <f t="shared" ca="1" si="378"/>
        <v>21.39</v>
      </c>
      <c r="CM78" t="str">
        <f t="shared" ca="1" si="379"/>
        <v>LOST</v>
      </c>
      <c r="CN78">
        <f t="shared" ca="1" si="380"/>
        <v>4</v>
      </c>
      <c r="CO78">
        <f t="shared" ca="1" si="381"/>
        <v>2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45</v>
      </c>
      <c r="CV78">
        <f t="shared" ca="1" si="388"/>
        <v>0</v>
      </c>
      <c r="CW78">
        <f t="shared" ca="1" si="389"/>
        <v>0</v>
      </c>
      <c r="CX78">
        <f t="shared" ca="1" si="390"/>
        <v>23.12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2</v>
      </c>
      <c r="DD78">
        <f t="shared" ca="1" si="396"/>
        <v>14</v>
      </c>
      <c r="DE78">
        <f t="shared" ca="1" si="397"/>
        <v>8</v>
      </c>
      <c r="DF78">
        <f t="shared" ca="1" si="398"/>
        <v>8</v>
      </c>
      <c r="DG78">
        <f t="shared" ca="1" si="399"/>
        <v>16</v>
      </c>
      <c r="DH78">
        <f t="shared" ca="1" si="400"/>
        <v>0</v>
      </c>
      <c r="DI78">
        <f t="shared" ca="1" si="401"/>
        <v>0</v>
      </c>
      <c r="DJ78">
        <f t="shared" ca="1" si="402"/>
        <v>28.36</v>
      </c>
      <c r="DK78" t="str">
        <f t="shared" ca="1" si="403"/>
        <v>WON</v>
      </c>
      <c r="DL78">
        <f t="shared" ca="1" si="404"/>
        <v>6</v>
      </c>
      <c r="DM78">
        <f t="shared" ca="1" si="405"/>
        <v>2</v>
      </c>
      <c r="DN78">
        <f t="shared" ca="1" si="406"/>
        <v>0</v>
      </c>
      <c r="DO78">
        <f t="shared" ca="1" si="407"/>
        <v>1</v>
      </c>
      <c r="DP78">
        <f t="shared" ca="1" si="408"/>
        <v>0</v>
      </c>
      <c r="DQ78">
        <f t="shared" ca="1" si="409"/>
        <v>36</v>
      </c>
      <c r="DR78">
        <f t="shared" ca="1" si="410"/>
        <v>60</v>
      </c>
      <c r="DS78">
        <f t="shared" ca="1" si="411"/>
        <v>101</v>
      </c>
      <c r="DT78">
        <f t="shared" ca="1" si="412"/>
        <v>0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>
        <f t="shared" ca="1" si="437"/>
        <v>20.88</v>
      </c>
      <c r="EU78" t="str">
        <f t="shared" ca="1" si="438"/>
        <v>WON</v>
      </c>
      <c r="EV78">
        <f t="shared" ca="1" si="439"/>
        <v>5</v>
      </c>
      <c r="EW78">
        <f t="shared" ca="1" si="440"/>
        <v>2</v>
      </c>
      <c r="EX78">
        <f t="shared" ca="1" si="441"/>
        <v>0</v>
      </c>
      <c r="EY78">
        <f t="shared" ca="1" si="442"/>
        <v>1</v>
      </c>
      <c r="EZ78">
        <f t="shared" ca="1" si="443"/>
        <v>0</v>
      </c>
      <c r="FA78">
        <f t="shared" ca="1" si="444"/>
        <v>40</v>
      </c>
      <c r="FB78">
        <f t="shared" ca="1" si="445"/>
        <v>10</v>
      </c>
      <c r="FC78">
        <f t="shared" ca="1" si="446"/>
        <v>40</v>
      </c>
      <c r="FD78">
        <f t="shared" ca="1" si="447"/>
        <v>0</v>
      </c>
      <c r="FE78">
        <f t="shared" ca="1" si="448"/>
        <v>0</v>
      </c>
      <c r="FF78">
        <f t="shared" ca="1" si="449"/>
        <v>21.17</v>
      </c>
      <c r="FG78" t="str">
        <f t="shared" ca="1" si="450"/>
        <v>LOST</v>
      </c>
      <c r="FH78">
        <f t="shared" ca="1" si="451"/>
        <v>4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0</v>
      </c>
      <c r="FO78">
        <f t="shared" ca="1" si="458"/>
        <v>59</v>
      </c>
      <c r="FP78">
        <f t="shared" ca="1" si="459"/>
        <v>0</v>
      </c>
      <c r="FQ78">
        <f t="shared" ca="1" si="460"/>
        <v>0</v>
      </c>
      <c r="FR78">
        <f t="shared" ca="1" si="461"/>
        <v>20.260000000000002</v>
      </c>
      <c r="FS78" t="str">
        <f t="shared" ca="1" si="462"/>
        <v>WON</v>
      </c>
      <c r="FT78">
        <f t="shared" ca="1" si="463"/>
        <v>5</v>
      </c>
      <c r="FU78">
        <f t="shared" ca="1" si="464"/>
        <v>2</v>
      </c>
      <c r="FV78">
        <f t="shared" ca="1" si="465"/>
        <v>0</v>
      </c>
      <c r="FW78">
        <f t="shared" ca="1" si="466"/>
        <v>2</v>
      </c>
      <c r="FX78">
        <f t="shared" ca="1" si="467"/>
        <v>70</v>
      </c>
      <c r="FY78">
        <f t="shared" ca="1" si="468"/>
        <v>16</v>
      </c>
      <c r="FZ78">
        <f t="shared" ca="1" si="469"/>
        <v>0</v>
      </c>
      <c r="GA78">
        <f t="shared" ca="1" si="470"/>
        <v>0</v>
      </c>
      <c r="GB78">
        <f t="shared" ca="1" si="471"/>
        <v>20</v>
      </c>
      <c r="GC78">
        <f t="shared" ca="1" si="472"/>
        <v>8</v>
      </c>
      <c r="GD78">
        <f t="shared" ca="1" si="473"/>
        <v>22.6</v>
      </c>
      <c r="GE78" t="str">
        <f t="shared" ca="1" si="474"/>
        <v>LOST</v>
      </c>
      <c r="GF78">
        <f t="shared" ca="1" si="475"/>
        <v>8</v>
      </c>
      <c r="GG78">
        <f t="shared" ca="1" si="476"/>
        <v>0</v>
      </c>
      <c r="GH78">
        <f t="shared" ca="1" si="477"/>
        <v>0</v>
      </c>
      <c r="GI78">
        <f t="shared" ca="1" si="478"/>
        <v>1</v>
      </c>
      <c r="GJ78">
        <f t="shared" ca="1" si="479"/>
        <v>8</v>
      </c>
      <c r="GK78">
        <f t="shared" ca="1" si="480"/>
        <v>0</v>
      </c>
      <c r="GL78">
        <f t="shared" ca="1" si="481"/>
        <v>0</v>
      </c>
      <c r="GM78">
        <f t="shared" ca="1" si="482"/>
        <v>0</v>
      </c>
      <c r="GN78">
        <f t="shared" ca="1" si="483"/>
        <v>0</v>
      </c>
      <c r="GO78">
        <f t="shared" ca="1" si="484"/>
        <v>0</v>
      </c>
      <c r="GP78">
        <f t="shared" ca="1" si="485"/>
        <v>26.52</v>
      </c>
      <c r="GQ78" t="str">
        <f t="shared" ca="1" si="486"/>
        <v>LOST</v>
      </c>
      <c r="GR78">
        <f t="shared" ca="1" si="487"/>
        <v>6</v>
      </c>
      <c r="GS78">
        <f t="shared" ca="1" si="488"/>
        <v>3</v>
      </c>
      <c r="GT78">
        <f t="shared" ca="1" si="489"/>
        <v>0</v>
      </c>
      <c r="GU78">
        <f t="shared" ca="1" si="490"/>
        <v>0</v>
      </c>
      <c r="GV78">
        <f t="shared" ca="1" si="491"/>
        <v>0</v>
      </c>
      <c r="GW78">
        <f t="shared" ca="1" si="492"/>
        <v>0</v>
      </c>
      <c r="GX78">
        <f t="shared" ca="1" si="493"/>
        <v>95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>
        <f t="shared" ca="1" si="497"/>
        <v>26.08</v>
      </c>
      <c r="HC78" t="str">
        <f t="shared" ca="1" si="498"/>
        <v>LOST</v>
      </c>
      <c r="HD78">
        <f t="shared" ca="1" si="499"/>
        <v>5</v>
      </c>
      <c r="HE78">
        <f t="shared" ca="1" si="500"/>
        <v>2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54</v>
      </c>
      <c r="HK78">
        <f t="shared" ca="1" si="506"/>
        <v>0</v>
      </c>
      <c r="HL78">
        <f t="shared" ca="1" si="507"/>
        <v>0</v>
      </c>
      <c r="HM78">
        <f t="shared" ca="1" si="508"/>
        <v>0</v>
      </c>
      <c r="HN78">
        <f t="shared" ca="1" si="509"/>
        <v>24.95</v>
      </c>
      <c r="HO78" t="str">
        <f t="shared" ca="1" si="510"/>
        <v>WON</v>
      </c>
      <c r="HP78">
        <f t="shared" ca="1" si="511"/>
        <v>2</v>
      </c>
      <c r="HQ78">
        <f t="shared" ca="1" si="512"/>
        <v>4</v>
      </c>
      <c r="HR78">
        <f t="shared" ca="1" si="513"/>
        <v>0</v>
      </c>
      <c r="HS78">
        <f t="shared" ca="1" si="514"/>
        <v>1</v>
      </c>
      <c r="HT78">
        <f t="shared" ca="1" si="515"/>
        <v>0</v>
      </c>
      <c r="HU78">
        <f t="shared" ca="1" si="516"/>
        <v>41</v>
      </c>
      <c r="HV78">
        <f t="shared" ca="1" si="517"/>
        <v>0</v>
      </c>
      <c r="HW78">
        <f t="shared" ca="1" si="518"/>
        <v>0</v>
      </c>
      <c r="HX78">
        <f t="shared" ca="1" si="519"/>
        <v>48</v>
      </c>
      <c r="HY78">
        <f t="shared" ca="1" si="520"/>
        <v>40</v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16</v>
      </c>
      <c r="G79">
        <f t="shared" ca="1" si="297"/>
        <v>9</v>
      </c>
      <c r="H79">
        <f t="shared" ca="1" si="298"/>
        <v>56.25</v>
      </c>
      <c r="I79">
        <f t="shared" ca="1" si="292"/>
        <v>23.769374999999997</v>
      </c>
      <c r="J79">
        <f t="shared" ca="1" si="299"/>
        <v>32.769374999999997</v>
      </c>
      <c r="K79">
        <f t="shared" ca="1" si="300"/>
        <v>32.769374992099998</v>
      </c>
      <c r="L79">
        <f t="shared" ca="1" si="301"/>
        <v>3</v>
      </c>
      <c r="M79">
        <f t="shared" ca="1" si="302"/>
        <v>28.12</v>
      </c>
      <c r="N79">
        <f t="shared" ca="1" si="303"/>
        <v>34</v>
      </c>
      <c r="O79">
        <f t="shared" ca="1" si="304"/>
        <v>28.119999992100002</v>
      </c>
      <c r="P79">
        <f t="shared" ca="1" si="305"/>
        <v>30</v>
      </c>
      <c r="Q79">
        <f t="shared" ca="1" si="306"/>
        <v>76</v>
      </c>
      <c r="R79">
        <f t="shared" ca="1" si="307"/>
        <v>31</v>
      </c>
      <c r="S79">
        <f t="shared" ca="1" si="308"/>
        <v>4</v>
      </c>
      <c r="T79">
        <f t="shared" ca="1" si="309"/>
        <v>150</v>
      </c>
      <c r="U79" t="str">
        <f t="shared" ca="1" si="293"/>
        <v>849995968923Gary Creamer</v>
      </c>
      <c r="V79">
        <f t="shared" ca="1" si="310"/>
        <v>27</v>
      </c>
      <c r="W79">
        <f t="shared" si="311"/>
        <v>78</v>
      </c>
      <c r="X79">
        <f t="shared" ca="1" si="312"/>
        <v>81</v>
      </c>
      <c r="Y79">
        <f t="shared" ca="1" si="313"/>
        <v>15</v>
      </c>
      <c r="Z79" t="str">
        <f t="shared" ca="1" si="314"/>
        <v>984Gary Creamerzz</v>
      </c>
      <c r="AA79">
        <f t="shared" ca="1" si="315"/>
        <v>20</v>
      </c>
      <c r="AB79">
        <f t="shared" si="316"/>
        <v>78</v>
      </c>
      <c r="AC79">
        <f t="shared" ca="1" si="317"/>
        <v>130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>
        <f t="shared" ca="1" si="378"/>
        <v>28.12</v>
      </c>
      <c r="CM79" t="str">
        <f t="shared" ca="1" si="379"/>
        <v>WON</v>
      </c>
      <c r="CN79">
        <f t="shared" ca="1" si="380"/>
        <v>7</v>
      </c>
      <c r="CO79">
        <f t="shared" ca="1" si="381"/>
        <v>3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42</v>
      </c>
      <c r="CU79">
        <f t="shared" ca="1" si="387"/>
        <v>61</v>
      </c>
      <c r="CV79">
        <f t="shared" ca="1" si="388"/>
        <v>60</v>
      </c>
      <c r="CW79">
        <f t="shared" ca="1" si="389"/>
        <v>0</v>
      </c>
      <c r="CX79">
        <f t="shared" ca="1" si="390"/>
        <v>23.86</v>
      </c>
      <c r="CY79" t="str">
        <f t="shared" ca="1" si="391"/>
        <v>WON</v>
      </c>
      <c r="CZ79">
        <f t="shared" ca="1" si="392"/>
        <v>7</v>
      </c>
      <c r="DA79">
        <f t="shared" ca="1" si="393"/>
        <v>2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25</v>
      </c>
      <c r="DF79">
        <f t="shared" ca="1" si="398"/>
        <v>58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19.32</v>
      </c>
      <c r="DK79" t="str">
        <f t="shared" ca="1" si="403"/>
        <v>LOST</v>
      </c>
      <c r="DL79">
        <f t="shared" ca="1" si="404"/>
        <v>3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10</v>
      </c>
      <c r="DS79">
        <f t="shared" ca="1" si="411"/>
        <v>0</v>
      </c>
      <c r="DT79">
        <f t="shared" ca="1" si="412"/>
        <v>67</v>
      </c>
      <c r="DU79">
        <f t="shared" ca="1" si="413"/>
        <v>0</v>
      </c>
      <c r="DV79">
        <f t="shared" ca="1" si="294"/>
        <v>23.55</v>
      </c>
      <c r="DW79" t="str">
        <f t="shared" ca="1" si="414"/>
        <v>WON</v>
      </c>
      <c r="DX79">
        <f t="shared" ca="1" si="415"/>
        <v>8</v>
      </c>
      <c r="DY79">
        <f t="shared" ca="1" si="416"/>
        <v>1</v>
      </c>
      <c r="DZ79">
        <f t="shared" ca="1" si="417"/>
        <v>1</v>
      </c>
      <c r="EA79">
        <f t="shared" ca="1" si="418"/>
        <v>1</v>
      </c>
      <c r="EB79">
        <f t="shared" ca="1" si="419"/>
        <v>0</v>
      </c>
      <c r="EC79">
        <f t="shared" ca="1" si="420"/>
        <v>50</v>
      </c>
      <c r="ED79">
        <f t="shared" ca="1" si="421"/>
        <v>32</v>
      </c>
      <c r="EE79">
        <f t="shared" ca="1" si="422"/>
        <v>0</v>
      </c>
      <c r="EF79">
        <f t="shared" ca="1" si="423"/>
        <v>0</v>
      </c>
      <c r="EG79">
        <f t="shared" ca="1" si="424"/>
        <v>28</v>
      </c>
      <c r="EH79">
        <f t="shared" ca="1" si="425"/>
        <v>27.53</v>
      </c>
      <c r="EI79" t="str">
        <f t="shared" ca="1" si="426"/>
        <v>LOST</v>
      </c>
      <c r="EJ79">
        <f t="shared" ca="1" si="427"/>
        <v>2</v>
      </c>
      <c r="EK79">
        <f t="shared" ca="1" si="428"/>
        <v>6</v>
      </c>
      <c r="EL79">
        <f t="shared" ca="1" si="429"/>
        <v>0</v>
      </c>
      <c r="EM79">
        <f t="shared" ca="1" si="430"/>
        <v>0</v>
      </c>
      <c r="EN79">
        <f t="shared" ca="1" si="431"/>
        <v>0</v>
      </c>
      <c r="EO79">
        <f t="shared" ca="1" si="432"/>
        <v>0</v>
      </c>
      <c r="EP79">
        <f t="shared" ca="1" si="433"/>
        <v>36</v>
      </c>
      <c r="EQ79">
        <f t="shared" ca="1" si="434"/>
        <v>0</v>
      </c>
      <c r="ER79">
        <f t="shared" ca="1" si="435"/>
        <v>16</v>
      </c>
      <c r="ES79">
        <f t="shared" ca="1" si="436"/>
        <v>0</v>
      </c>
      <c r="ET79">
        <f t="shared" ca="1" si="437"/>
        <v>21.37</v>
      </c>
      <c r="EU79" t="str">
        <f t="shared" ca="1" si="438"/>
        <v>WON</v>
      </c>
      <c r="EV79">
        <f t="shared" ca="1" si="439"/>
        <v>4</v>
      </c>
      <c r="EW79">
        <f t="shared" ca="1" si="440"/>
        <v>3</v>
      </c>
      <c r="EX79">
        <f t="shared" ca="1" si="441"/>
        <v>0</v>
      </c>
      <c r="EY79">
        <f t="shared" ca="1" si="442"/>
        <v>2</v>
      </c>
      <c r="EZ79">
        <f t="shared" ca="1" si="443"/>
        <v>40</v>
      </c>
      <c r="FA79">
        <f t="shared" ca="1" si="444"/>
        <v>0</v>
      </c>
      <c r="FB79">
        <f t="shared" ca="1" si="445"/>
        <v>0</v>
      </c>
      <c r="FC79">
        <f t="shared" ca="1" si="446"/>
        <v>24</v>
      </c>
      <c r="FD79">
        <f t="shared" ca="1" si="447"/>
        <v>80</v>
      </c>
      <c r="FE79">
        <f t="shared" ca="1" si="448"/>
        <v>14</v>
      </c>
      <c r="FF79">
        <f t="shared" ca="1" si="449"/>
        <v>25.77</v>
      </c>
      <c r="FG79" t="str">
        <f t="shared" ca="1" si="450"/>
        <v>LOST</v>
      </c>
      <c r="FH79">
        <f t="shared" ca="1" si="451"/>
        <v>3</v>
      </c>
      <c r="FI79">
        <f t="shared" ca="1" si="452"/>
        <v>3</v>
      </c>
      <c r="FJ79">
        <f t="shared" ca="1" si="453"/>
        <v>0</v>
      </c>
      <c r="FK79">
        <f t="shared" ca="1" si="454"/>
        <v>1</v>
      </c>
      <c r="FL79">
        <f t="shared" ca="1" si="455"/>
        <v>6</v>
      </c>
      <c r="FM79">
        <f t="shared" ca="1" si="456"/>
        <v>0</v>
      </c>
      <c r="FN79">
        <f t="shared" ca="1" si="457"/>
        <v>60</v>
      </c>
      <c r="FO79">
        <f t="shared" ca="1" si="458"/>
        <v>32</v>
      </c>
      <c r="FP79">
        <f t="shared" ca="1" si="459"/>
        <v>0</v>
      </c>
      <c r="FQ79">
        <f t="shared" ca="1" si="460"/>
        <v>0</v>
      </c>
      <c r="FR79">
        <f t="shared" ca="1" si="461"/>
        <v>24.06</v>
      </c>
      <c r="FS79" t="str">
        <f t="shared" ca="1" si="462"/>
        <v>LOST</v>
      </c>
      <c r="FT79">
        <f t="shared" ca="1" si="463"/>
        <v>6</v>
      </c>
      <c r="FU79">
        <f t="shared" ca="1" si="464"/>
        <v>0</v>
      </c>
      <c r="FV79">
        <f t="shared" ca="1" si="465"/>
        <v>2</v>
      </c>
      <c r="FW79">
        <f t="shared" ca="1" si="466"/>
        <v>1</v>
      </c>
      <c r="FX79">
        <f t="shared" ca="1" si="467"/>
        <v>40</v>
      </c>
      <c r="FY79">
        <f t="shared" ca="1" si="468"/>
        <v>0</v>
      </c>
      <c r="FZ79">
        <f t="shared" ca="1" si="469"/>
        <v>0</v>
      </c>
      <c r="GA79">
        <f t="shared" ca="1" si="470"/>
        <v>0</v>
      </c>
      <c r="GB79">
        <f t="shared" ca="1" si="471"/>
        <v>0</v>
      </c>
      <c r="GC79">
        <f t="shared" ca="1" si="472"/>
        <v>0</v>
      </c>
      <c r="GD79">
        <f t="shared" ca="1" si="473"/>
        <v>23.44</v>
      </c>
      <c r="GE79" t="str">
        <f t="shared" ca="1" si="474"/>
        <v>LOST</v>
      </c>
      <c r="GF79">
        <f t="shared" ca="1" si="475"/>
        <v>5</v>
      </c>
      <c r="GG79">
        <f t="shared" ca="1" si="476"/>
        <v>0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0</v>
      </c>
      <c r="GN79">
        <f t="shared" ca="1" si="483"/>
        <v>0</v>
      </c>
      <c r="GO79">
        <f t="shared" ca="1" si="484"/>
        <v>0</v>
      </c>
      <c r="GP79">
        <f t="shared" ca="1" si="485"/>
        <v>22.4</v>
      </c>
      <c r="GQ79" t="str">
        <f t="shared" ca="1" si="486"/>
        <v>LOST</v>
      </c>
      <c r="GR79">
        <f t="shared" ca="1" si="487"/>
        <v>4</v>
      </c>
      <c r="GS79">
        <f t="shared" ca="1" si="488"/>
        <v>2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63</v>
      </c>
      <c r="GY79">
        <f t="shared" ca="1" si="494"/>
        <v>0</v>
      </c>
      <c r="GZ79">
        <f t="shared" ca="1" si="495"/>
        <v>40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>
        <f t="shared" ca="1" si="509"/>
        <v>21.62</v>
      </c>
      <c r="HO79" t="str">
        <f t="shared" ca="1" si="510"/>
        <v>WON</v>
      </c>
      <c r="HP79">
        <f t="shared" ca="1" si="511"/>
        <v>3</v>
      </c>
      <c r="HQ79">
        <f t="shared" ca="1" si="512"/>
        <v>2</v>
      </c>
      <c r="HR79">
        <f t="shared" ca="1" si="513"/>
        <v>0</v>
      </c>
      <c r="HS79">
        <f t="shared" ca="1" si="514"/>
        <v>1</v>
      </c>
      <c r="HT79">
        <f t="shared" ca="1" si="515"/>
        <v>0</v>
      </c>
      <c r="HU79">
        <f t="shared" ca="1" si="516"/>
        <v>0</v>
      </c>
      <c r="HV79">
        <f t="shared" ca="1" si="517"/>
        <v>20</v>
      </c>
      <c r="HW79">
        <f t="shared" ca="1" si="518"/>
        <v>20</v>
      </c>
      <c r="HX79">
        <f t="shared" ca="1" si="519"/>
        <v>38</v>
      </c>
      <c r="HY79">
        <f t="shared" ca="1" si="520"/>
        <v>0</v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13</v>
      </c>
      <c r="G80">
        <f t="shared" ca="1" si="297"/>
        <v>4</v>
      </c>
      <c r="H80">
        <f t="shared" ca="1" si="298"/>
        <v>30.76923076923077</v>
      </c>
      <c r="I80">
        <f t="shared" ca="1" si="292"/>
        <v>21.408461538461534</v>
      </c>
      <c r="J80">
        <f t="shared" ca="1" si="299"/>
        <v>25.408461538461534</v>
      </c>
      <c r="K80">
        <f t="shared" ca="1" si="300"/>
        <v>25.408461530461533</v>
      </c>
      <c r="L80">
        <f t="shared" ca="1" si="301"/>
        <v>87</v>
      </c>
      <c r="M80">
        <f t="shared" ca="1" si="302"/>
        <v>25.35</v>
      </c>
      <c r="N80">
        <f t="shared" ca="1" si="303"/>
        <v>66</v>
      </c>
      <c r="O80">
        <f t="shared" ca="1" si="304"/>
        <v>25.349999992000001</v>
      </c>
      <c r="P80">
        <f t="shared" ca="1" si="305"/>
        <v>51</v>
      </c>
      <c r="Q80">
        <f t="shared" ca="1" si="306"/>
        <v>49</v>
      </c>
      <c r="R80">
        <f t="shared" ca="1" si="307"/>
        <v>19</v>
      </c>
      <c r="S80">
        <f t="shared" ca="1" si="308"/>
        <v>2</v>
      </c>
      <c r="T80">
        <f t="shared" ca="1" si="309"/>
        <v>93</v>
      </c>
      <c r="U80" t="str">
        <f t="shared" ca="1" si="293"/>
        <v>906997980950Phil Mcdonnell</v>
      </c>
      <c r="V80">
        <f t="shared" ca="1" si="310"/>
        <v>62</v>
      </c>
      <c r="W80">
        <f t="shared" si="311"/>
        <v>79</v>
      </c>
      <c r="X80">
        <f t="shared" ca="1" si="312"/>
        <v>109</v>
      </c>
      <c r="Y80">
        <f t="shared" ca="1" si="313"/>
        <v>9</v>
      </c>
      <c r="Z80" t="str">
        <f t="shared" ca="1" si="314"/>
        <v>990Phil Mcdonnellzz</v>
      </c>
      <c r="AA80">
        <f t="shared" ca="1" si="315"/>
        <v>57</v>
      </c>
      <c r="AB80">
        <f t="shared" si="316"/>
        <v>79</v>
      </c>
      <c r="AC80">
        <f t="shared" ca="1" si="317"/>
        <v>89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>
        <f t="shared" ca="1" si="378"/>
        <v>20.010000000000002</v>
      </c>
      <c r="CM80" t="str">
        <f t="shared" ca="1" si="379"/>
        <v>LOST</v>
      </c>
      <c r="CN80">
        <f t="shared" ca="1" si="380"/>
        <v>4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74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23.34</v>
      </c>
      <c r="CY80" t="str">
        <f t="shared" ca="1" si="391"/>
        <v>WON</v>
      </c>
      <c r="CZ80">
        <f t="shared" ca="1" si="392"/>
        <v>6</v>
      </c>
      <c r="DA80">
        <f t="shared" ca="1" si="393"/>
        <v>1</v>
      </c>
      <c r="DB80">
        <f t="shared" ca="1" si="394"/>
        <v>0</v>
      </c>
      <c r="DC80">
        <f t="shared" ca="1" si="395"/>
        <v>2</v>
      </c>
      <c r="DD80">
        <f t="shared" ca="1" si="396"/>
        <v>72</v>
      </c>
      <c r="DE80">
        <f t="shared" ca="1" si="397"/>
        <v>64</v>
      </c>
      <c r="DF80">
        <f t="shared" ca="1" si="398"/>
        <v>0</v>
      </c>
      <c r="DG80">
        <f t="shared" ca="1" si="399"/>
        <v>16</v>
      </c>
      <c r="DH80">
        <f t="shared" ca="1" si="400"/>
        <v>83</v>
      </c>
      <c r="DI80">
        <f t="shared" ca="1" si="401"/>
        <v>0</v>
      </c>
      <c r="DJ80">
        <f t="shared" ca="1" si="402"/>
        <v>18.649999999999999</v>
      </c>
      <c r="DK80" t="str">
        <f t="shared" ca="1" si="403"/>
        <v>LOST</v>
      </c>
      <c r="DL80">
        <f t="shared" ca="1" si="404"/>
        <v>5</v>
      </c>
      <c r="DM80">
        <f t="shared" ca="1" si="405"/>
        <v>2</v>
      </c>
      <c r="DN80">
        <f t="shared" ca="1" si="406"/>
        <v>0</v>
      </c>
      <c r="DO80">
        <f t="shared" ca="1" si="407"/>
        <v>0</v>
      </c>
      <c r="DP80">
        <f t="shared" ca="1" si="408"/>
        <v>0</v>
      </c>
      <c r="DQ80">
        <f t="shared" ca="1" si="409"/>
        <v>0</v>
      </c>
      <c r="DR80">
        <f t="shared" ca="1" si="410"/>
        <v>36</v>
      </c>
      <c r="DS80">
        <f t="shared" ca="1" si="411"/>
        <v>38</v>
      </c>
      <c r="DT80">
        <f t="shared" ca="1" si="412"/>
        <v>0</v>
      </c>
      <c r="DU80">
        <f t="shared" ca="1" si="413"/>
        <v>0</v>
      </c>
      <c r="DV80">
        <f t="shared" ca="1" si="294"/>
        <v>20.81</v>
      </c>
      <c r="DW80" t="str">
        <f t="shared" ca="1" si="414"/>
        <v>WON</v>
      </c>
      <c r="DX80">
        <f t="shared" ca="1" si="415"/>
        <v>6</v>
      </c>
      <c r="DY80">
        <f t="shared" ca="1" si="416"/>
        <v>1</v>
      </c>
      <c r="DZ80">
        <f t="shared" ca="1" si="417"/>
        <v>0</v>
      </c>
      <c r="EA80">
        <f t="shared" ca="1" si="418"/>
        <v>1</v>
      </c>
      <c r="EB80">
        <f t="shared" ca="1" si="419"/>
        <v>0</v>
      </c>
      <c r="EC80">
        <f t="shared" ca="1" si="420"/>
        <v>40</v>
      </c>
      <c r="ED80">
        <f t="shared" ca="1" si="421"/>
        <v>0</v>
      </c>
      <c r="EE80">
        <f t="shared" ca="1" si="422"/>
        <v>22</v>
      </c>
      <c r="EF80">
        <f t="shared" ca="1" si="423"/>
        <v>0</v>
      </c>
      <c r="EG80">
        <f t="shared" ca="1" si="424"/>
        <v>60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>
        <f t="shared" ca="1" si="449"/>
        <v>22.95</v>
      </c>
      <c r="FG80" t="str">
        <f t="shared" ca="1" si="450"/>
        <v>LOST</v>
      </c>
      <c r="FH80">
        <f t="shared" ca="1" si="451"/>
        <v>4</v>
      </c>
      <c r="FI80">
        <f t="shared" ca="1" si="452"/>
        <v>3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16</v>
      </c>
      <c r="FP80">
        <f t="shared" ca="1" si="459"/>
        <v>16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>
        <f t="shared" ca="1" si="485"/>
        <v>22.78</v>
      </c>
      <c r="GQ80" t="str">
        <f t="shared" ca="1" si="486"/>
        <v>WON</v>
      </c>
      <c r="GR80">
        <f t="shared" ca="1" si="487"/>
        <v>3</v>
      </c>
      <c r="GS80">
        <f t="shared" ca="1" si="488"/>
        <v>2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0</v>
      </c>
      <c r="GX80">
        <f t="shared" ca="1" si="493"/>
        <v>20</v>
      </c>
      <c r="GY80">
        <f t="shared" ca="1" si="494"/>
        <v>0</v>
      </c>
      <c r="GZ80">
        <f t="shared" ca="1" si="495"/>
        <v>20</v>
      </c>
      <c r="HA80">
        <f t="shared" ca="1" si="496"/>
        <v>108</v>
      </c>
      <c r="HB80">
        <f t="shared" ca="1" si="497"/>
        <v>21.59</v>
      </c>
      <c r="HC80" t="str">
        <f t="shared" ca="1" si="498"/>
        <v>WON</v>
      </c>
      <c r="HD80">
        <f t="shared" ca="1" si="499"/>
        <v>3</v>
      </c>
      <c r="HE80">
        <f t="shared" ca="1" si="500"/>
        <v>1</v>
      </c>
      <c r="HF80">
        <f t="shared" ca="1" si="501"/>
        <v>1</v>
      </c>
      <c r="HG80">
        <f t="shared" ca="1" si="502"/>
        <v>1</v>
      </c>
      <c r="HH80">
        <f t="shared" ca="1" si="503"/>
        <v>0</v>
      </c>
      <c r="HI80">
        <f t="shared" ca="1" si="504"/>
        <v>0</v>
      </c>
      <c r="HJ80">
        <f t="shared" ca="1" si="505"/>
        <v>16</v>
      </c>
      <c r="HK80">
        <f t="shared" ca="1" si="506"/>
        <v>20</v>
      </c>
      <c r="HL80">
        <f t="shared" ca="1" si="507"/>
        <v>0</v>
      </c>
      <c r="HM80">
        <f t="shared" ca="1" si="508"/>
        <v>20</v>
      </c>
      <c r="HN80">
        <f t="shared" ca="1" si="509"/>
        <v>21.65</v>
      </c>
      <c r="HO80" t="str">
        <f t="shared" ca="1" si="510"/>
        <v>LOST</v>
      </c>
      <c r="HP80">
        <f t="shared" ca="1" si="511"/>
        <v>2</v>
      </c>
      <c r="HQ80">
        <f t="shared" ca="1" si="512"/>
        <v>2</v>
      </c>
      <c r="HR80">
        <f t="shared" ca="1" si="513"/>
        <v>0</v>
      </c>
      <c r="HS80">
        <f t="shared" ca="1" si="514"/>
        <v>1</v>
      </c>
      <c r="HT80">
        <f t="shared" ca="1" si="515"/>
        <v>58</v>
      </c>
      <c r="HU80">
        <f t="shared" ca="1" si="516"/>
        <v>0</v>
      </c>
      <c r="HV80">
        <f t="shared" ca="1" si="517"/>
        <v>0</v>
      </c>
      <c r="HW80">
        <f t="shared" ca="1" si="518"/>
        <v>0</v>
      </c>
      <c r="HX80">
        <f t="shared" ca="1" si="519"/>
        <v>0</v>
      </c>
      <c r="HY80">
        <f t="shared" ca="1" si="520"/>
        <v>0</v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12</v>
      </c>
      <c r="G81">
        <f t="shared" ca="1" si="297"/>
        <v>2</v>
      </c>
      <c r="H81">
        <f t="shared" ca="1" si="298"/>
        <v>16.666666666666664</v>
      </c>
      <c r="I81">
        <f t="shared" ca="1" si="292"/>
        <v>20.694166666666671</v>
      </c>
      <c r="J81">
        <f t="shared" ca="1" si="299"/>
        <v>22.694166666666671</v>
      </c>
      <c r="K81">
        <f t="shared" ca="1" si="300"/>
        <v>22.694166658566672</v>
      </c>
      <c r="L81">
        <f t="shared" ca="1" si="301"/>
        <v>154</v>
      </c>
      <c r="M81">
        <f t="shared" ca="1" si="302"/>
        <v>25.06</v>
      </c>
      <c r="N81">
        <f t="shared" ca="1" si="303"/>
        <v>69</v>
      </c>
      <c r="O81">
        <f t="shared" ca="1" si="304"/>
        <v>25.0599999919</v>
      </c>
      <c r="P81">
        <f t="shared" ca="1" si="305"/>
        <v>81</v>
      </c>
      <c r="Q81">
        <f t="shared" ca="1" si="306"/>
        <v>42</v>
      </c>
      <c r="R81">
        <f t="shared" ca="1" si="307"/>
        <v>10</v>
      </c>
      <c r="S81">
        <f t="shared" ca="1" si="308"/>
        <v>1</v>
      </c>
      <c r="T81">
        <f t="shared" ca="1" si="309"/>
        <v>65</v>
      </c>
      <c r="U81" t="str">
        <f t="shared" ca="1" si="293"/>
        <v>934998989957Dave Godfrey</v>
      </c>
      <c r="V81">
        <f t="shared" ca="1" si="310"/>
        <v>77</v>
      </c>
      <c r="W81">
        <f t="shared" si="311"/>
        <v>80</v>
      </c>
      <c r="X81">
        <f t="shared" ca="1" si="312"/>
        <v>205</v>
      </c>
      <c r="Y81">
        <f t="shared" ca="1" si="313"/>
        <v>2</v>
      </c>
      <c r="Z81" t="str">
        <f t="shared" ca="1" si="314"/>
        <v>997Dave Godfreyzz</v>
      </c>
      <c r="AA81">
        <f t="shared" ca="1" si="315"/>
        <v>91</v>
      </c>
      <c r="AB81">
        <f t="shared" si="316"/>
        <v>80</v>
      </c>
      <c r="AC81">
        <f t="shared" ca="1" si="317"/>
        <v>133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20.86</v>
      </c>
      <c r="CM81" t="str">
        <f t="shared" ca="1" si="379"/>
        <v>LOST</v>
      </c>
      <c r="CN81">
        <f t="shared" ca="1" si="380"/>
        <v>6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14</v>
      </c>
      <c r="CV81">
        <f t="shared" ca="1" si="388"/>
        <v>0</v>
      </c>
      <c r="CW81">
        <f t="shared" ca="1" si="389"/>
        <v>0</v>
      </c>
      <c r="CX81">
        <f t="shared" ca="1" si="390"/>
        <v>20.62</v>
      </c>
      <c r="CY81" t="str">
        <f t="shared" ca="1" si="391"/>
        <v>WON</v>
      </c>
      <c r="CZ81">
        <f t="shared" ca="1" si="392"/>
        <v>3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2</v>
      </c>
      <c r="DF81">
        <f t="shared" ca="1" si="398"/>
        <v>0</v>
      </c>
      <c r="DG81">
        <f t="shared" ca="1" si="399"/>
        <v>0</v>
      </c>
      <c r="DH81">
        <f t="shared" ca="1" si="400"/>
        <v>40</v>
      </c>
      <c r="DI81">
        <f t="shared" ca="1" si="401"/>
        <v>82</v>
      </c>
      <c r="DJ81">
        <f t="shared" ca="1" si="402"/>
        <v>20.170000000000002</v>
      </c>
      <c r="DK81" t="str">
        <f t="shared" ca="1" si="403"/>
        <v>LOST</v>
      </c>
      <c r="DL81">
        <f t="shared" ca="1" si="404"/>
        <v>3</v>
      </c>
      <c r="DM81">
        <f t="shared" ca="1" si="405"/>
        <v>2</v>
      </c>
      <c r="DN81">
        <f t="shared" ca="1" si="406"/>
        <v>0</v>
      </c>
      <c r="DO81">
        <f t="shared" ca="1" si="407"/>
        <v>0</v>
      </c>
      <c r="DP81">
        <f t="shared" ca="1" si="408"/>
        <v>0</v>
      </c>
      <c r="DQ81">
        <f t="shared" ca="1" si="409"/>
        <v>32</v>
      </c>
      <c r="DR81">
        <f t="shared" ca="1" si="410"/>
        <v>0</v>
      </c>
      <c r="DS81">
        <f t="shared" ca="1" si="411"/>
        <v>0</v>
      </c>
      <c r="DT81">
        <f t="shared" ca="1" si="412"/>
        <v>0</v>
      </c>
      <c r="DU81">
        <f t="shared" ca="1" si="413"/>
        <v>0</v>
      </c>
      <c r="DV81">
        <f t="shared" ca="1" si="294"/>
        <v>17.41</v>
      </c>
      <c r="DW81" t="str">
        <f t="shared" ca="1" si="414"/>
        <v>LOST</v>
      </c>
      <c r="DX81">
        <f t="shared" ca="1" si="415"/>
        <v>2</v>
      </c>
      <c r="DY81">
        <f t="shared" ca="1" si="416"/>
        <v>0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2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19.25</v>
      </c>
      <c r="EI81" t="str">
        <f t="shared" ca="1" si="426"/>
        <v>LOST</v>
      </c>
      <c r="EJ81">
        <f t="shared" ca="1" si="427"/>
        <v>2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19.559999999999999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20.18</v>
      </c>
      <c r="FS81" t="str">
        <f t="shared" ca="1" si="462"/>
        <v>LOST</v>
      </c>
      <c r="FT81">
        <f t="shared" ca="1" si="463"/>
        <v>5</v>
      </c>
      <c r="FU81">
        <f t="shared" ca="1" si="464"/>
        <v>0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0</v>
      </c>
      <c r="GA81">
        <f t="shared" ca="1" si="470"/>
        <v>24</v>
      </c>
      <c r="GB81">
        <f t="shared" ca="1" si="471"/>
        <v>0</v>
      </c>
      <c r="GC81">
        <f t="shared" ca="1" si="472"/>
        <v>0</v>
      </c>
      <c r="GD81">
        <f t="shared" ca="1" si="473"/>
        <v>23.15</v>
      </c>
      <c r="GE81" t="str">
        <f t="shared" ca="1" si="474"/>
        <v>LOST</v>
      </c>
      <c r="GF81">
        <f t="shared" ca="1" si="475"/>
        <v>5</v>
      </c>
      <c r="GG81">
        <f t="shared" ca="1" si="476"/>
        <v>1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18.88</v>
      </c>
      <c r="GQ81" t="str">
        <f t="shared" ca="1" si="486"/>
        <v>LOST</v>
      </c>
      <c r="GR81">
        <f t="shared" ca="1" si="487"/>
        <v>4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>
        <f t="shared" ca="1" si="509"/>
        <v>20.89</v>
      </c>
      <c r="HO81" t="str">
        <f t="shared" ca="1" si="510"/>
        <v>LOST</v>
      </c>
      <c r="HP81">
        <f t="shared" ca="1" si="511"/>
        <v>3</v>
      </c>
      <c r="HQ81">
        <f t="shared" ca="1" si="512"/>
        <v>1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16</v>
      </c>
      <c r="HV81">
        <f t="shared" ca="1" si="517"/>
        <v>0</v>
      </c>
      <c r="HW81">
        <f t="shared" ca="1" si="518"/>
        <v>0</v>
      </c>
      <c r="HX81">
        <f t="shared" ca="1" si="519"/>
        <v>0</v>
      </c>
      <c r="HY81">
        <f t="shared" ca="1" si="520"/>
        <v>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11</v>
      </c>
      <c r="G82">
        <f t="shared" ca="1" si="297"/>
        <v>1</v>
      </c>
      <c r="H82">
        <f t="shared" ca="1" si="298"/>
        <v>9.0909090909090917</v>
      </c>
      <c r="I82">
        <f t="shared" ca="1" si="292"/>
        <v>19.097272727272728</v>
      </c>
      <c r="J82">
        <f t="shared" ca="1" si="299"/>
        <v>20.097272727272728</v>
      </c>
      <c r="K82">
        <f t="shared" ca="1" si="300"/>
        <v>20.097272719072727</v>
      </c>
      <c r="L82">
        <f t="shared" ca="1" si="301"/>
        <v>181</v>
      </c>
      <c r="M82">
        <f t="shared" ca="1" si="302"/>
        <v>24.22</v>
      </c>
      <c r="N82">
        <f t="shared" ca="1" si="303"/>
        <v>80</v>
      </c>
      <c r="O82">
        <f t="shared" ca="1" si="304"/>
        <v>24.219999991799998</v>
      </c>
      <c r="P82">
        <f t="shared" ca="1" si="305"/>
        <v>29</v>
      </c>
      <c r="Q82">
        <f t="shared" ca="1" si="306"/>
        <v>46</v>
      </c>
      <c r="R82">
        <f t="shared" ca="1" si="307"/>
        <v>9</v>
      </c>
      <c r="S82">
        <f t="shared" ca="1" si="308"/>
        <v>0</v>
      </c>
      <c r="T82">
        <f t="shared" ca="1" si="309"/>
        <v>64</v>
      </c>
      <c r="U82" t="str">
        <f t="shared" ca="1" si="293"/>
        <v>935999990953Wayne Harrison</v>
      </c>
      <c r="V82">
        <f t="shared" ca="1" si="310"/>
        <v>78</v>
      </c>
      <c r="W82">
        <f t="shared" si="311"/>
        <v>81</v>
      </c>
      <c r="X82">
        <f t="shared" ca="1" si="312"/>
        <v>76</v>
      </c>
      <c r="Y82">
        <f t="shared" ca="1" si="313"/>
        <v>1</v>
      </c>
      <c r="Z82" t="str">
        <f t="shared" ca="1" si="314"/>
        <v>998Wayne Harrisonzz</v>
      </c>
      <c r="AA82">
        <f t="shared" ca="1" si="315"/>
        <v>113</v>
      </c>
      <c r="AB82">
        <f t="shared" si="316"/>
        <v>81</v>
      </c>
      <c r="AC82">
        <f t="shared" ca="1" si="317"/>
        <v>56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>
        <f t="shared" ca="1" si="378"/>
        <v>17.510000000000002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20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>
        <f t="shared" ca="1" si="390"/>
        <v>18.190000000000001</v>
      </c>
      <c r="CY82" t="str">
        <f t="shared" ca="1" si="391"/>
        <v>LOST</v>
      </c>
      <c r="CZ82">
        <f t="shared" ca="1" si="392"/>
        <v>8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50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21.17</v>
      </c>
      <c r="DW82" t="str">
        <f t="shared" ca="1" si="414"/>
        <v>WON</v>
      </c>
      <c r="DX82">
        <f t="shared" ca="1" si="415"/>
        <v>4</v>
      </c>
      <c r="DY82">
        <f t="shared" ca="1" si="416"/>
        <v>1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48</v>
      </c>
      <c r="ED82">
        <f t="shared" ca="1" si="421"/>
        <v>100</v>
      </c>
      <c r="EE82">
        <f t="shared" ca="1" si="422"/>
        <v>16</v>
      </c>
      <c r="EF82">
        <f t="shared" ca="1" si="423"/>
        <v>0</v>
      </c>
      <c r="EG82">
        <f t="shared" ca="1" si="424"/>
        <v>0</v>
      </c>
      <c r="EH82">
        <f t="shared" ca="1" si="425"/>
        <v>15.83</v>
      </c>
      <c r="EI82" t="str">
        <f t="shared" ca="1" si="426"/>
        <v>LOST</v>
      </c>
      <c r="EJ82">
        <f t="shared" ca="1" si="427"/>
        <v>3</v>
      </c>
      <c r="EK82">
        <f t="shared" ca="1" si="428"/>
        <v>1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0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23.03</v>
      </c>
      <c r="FG82" t="str">
        <f t="shared" ca="1" si="450"/>
        <v>LOST</v>
      </c>
      <c r="FH82">
        <f t="shared" ca="1" si="451"/>
        <v>3</v>
      </c>
      <c r="FI82">
        <f t="shared" ca="1" si="452"/>
        <v>2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50</v>
      </c>
      <c r="FN82">
        <f t="shared" ca="1" si="457"/>
        <v>0</v>
      </c>
      <c r="FO82">
        <f t="shared" ca="1" si="458"/>
        <v>0</v>
      </c>
      <c r="FP82">
        <f t="shared" ca="1" si="459"/>
        <v>32</v>
      </c>
      <c r="FQ82">
        <f t="shared" ca="1" si="460"/>
        <v>0</v>
      </c>
      <c r="FR82">
        <f t="shared" ca="1" si="461"/>
        <v>15.97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18.91</v>
      </c>
      <c r="GE82" t="str">
        <f t="shared" ca="1" si="474"/>
        <v>LOST</v>
      </c>
      <c r="GF82">
        <f t="shared" ca="1" si="475"/>
        <v>4</v>
      </c>
      <c r="GG82">
        <f t="shared" ca="1" si="476"/>
        <v>0</v>
      </c>
      <c r="GH82">
        <f t="shared" ca="1" si="477"/>
        <v>0</v>
      </c>
      <c r="GI82">
        <f t="shared" ca="1" si="478"/>
        <v>0</v>
      </c>
      <c r="GJ82">
        <f t="shared" ca="1" si="479"/>
        <v>0</v>
      </c>
      <c r="GK82">
        <f t="shared" ca="1" si="480"/>
        <v>0</v>
      </c>
      <c r="GL82">
        <f t="shared" ca="1" si="481"/>
        <v>38</v>
      </c>
      <c r="GM82">
        <f t="shared" ca="1" si="482"/>
        <v>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16.97</v>
      </c>
      <c r="HC82" t="str">
        <f t="shared" ca="1" si="498"/>
        <v>LOST</v>
      </c>
      <c r="HD82">
        <f t="shared" ca="1" si="499"/>
        <v>5</v>
      </c>
      <c r="HE82">
        <f t="shared" ca="1" si="500"/>
        <v>1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36</v>
      </c>
      <c r="HK82">
        <f t="shared" ca="1" si="506"/>
        <v>40</v>
      </c>
      <c r="HL82">
        <f t="shared" ca="1" si="507"/>
        <v>0</v>
      </c>
      <c r="HM82">
        <f t="shared" ca="1" si="508"/>
        <v>0</v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14</v>
      </c>
      <c r="G83">
        <f t="shared" ca="1" si="297"/>
        <v>3</v>
      </c>
      <c r="H83">
        <f t="shared" ca="1" si="298"/>
        <v>21.428571428571427</v>
      </c>
      <c r="I83">
        <f t="shared" ca="1" si="292"/>
        <v>20.548571428571424</v>
      </c>
      <c r="J83">
        <f t="shared" ca="1" si="299"/>
        <v>23.548571428571424</v>
      </c>
      <c r="K83">
        <f t="shared" ca="1" si="300"/>
        <v>23.548571420271426</v>
      </c>
      <c r="L83">
        <f t="shared" ca="1" si="301"/>
        <v>205</v>
      </c>
      <c r="M83">
        <f t="shared" ca="1" si="302"/>
        <v>22.78</v>
      </c>
      <c r="N83">
        <f t="shared" ca="1" si="303"/>
        <v>95</v>
      </c>
      <c r="O83">
        <f t="shared" ca="1" si="304"/>
        <v>22.779999991700002</v>
      </c>
      <c r="P83">
        <f t="shared" ca="1" si="305"/>
        <v>106</v>
      </c>
      <c r="Q83">
        <f t="shared" ca="1" si="306"/>
        <v>50</v>
      </c>
      <c r="R83">
        <f t="shared" ca="1" si="307"/>
        <v>19</v>
      </c>
      <c r="S83">
        <f t="shared" ca="1" si="308"/>
        <v>2</v>
      </c>
      <c r="T83">
        <f t="shared" ca="1" si="309"/>
        <v>94</v>
      </c>
      <c r="U83" t="str">
        <f t="shared" ca="1" si="293"/>
        <v>905997980949Matthew Chamberlain</v>
      </c>
      <c r="V83">
        <f t="shared" ca="1" si="310"/>
        <v>61</v>
      </c>
      <c r="W83">
        <f t="shared" si="311"/>
        <v>82</v>
      </c>
      <c r="X83">
        <f t="shared" ca="1" si="312"/>
        <v>66</v>
      </c>
      <c r="Y83">
        <f t="shared" ca="1" si="313"/>
        <v>6</v>
      </c>
      <c r="Z83" t="str">
        <f t="shared" ca="1" si="314"/>
        <v>993Matthew Chamberlainzz</v>
      </c>
      <c r="AA83">
        <f t="shared" ca="1" si="315"/>
        <v>73</v>
      </c>
      <c r="AB83">
        <f t="shared" si="316"/>
        <v>82</v>
      </c>
      <c r="AC83">
        <f t="shared" ca="1" si="317"/>
        <v>66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22.59</v>
      </c>
      <c r="CM83" t="str">
        <f t="shared" ca="1" si="379"/>
        <v>LOST</v>
      </c>
      <c r="CN83">
        <f t="shared" ca="1" si="380"/>
        <v>3</v>
      </c>
      <c r="CO83">
        <f t="shared" ca="1" si="381"/>
        <v>0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22.78</v>
      </c>
      <c r="DK83" t="str">
        <f t="shared" ca="1" si="403"/>
        <v>WON</v>
      </c>
      <c r="DL83">
        <f t="shared" ca="1" si="404"/>
        <v>6</v>
      </c>
      <c r="DM83">
        <f t="shared" ca="1" si="405"/>
        <v>2</v>
      </c>
      <c r="DN83">
        <f t="shared" ca="1" si="406"/>
        <v>0</v>
      </c>
      <c r="DO83">
        <f t="shared" ca="1" si="407"/>
        <v>2</v>
      </c>
      <c r="DP83">
        <f t="shared" ca="1" si="408"/>
        <v>97</v>
      </c>
      <c r="DQ83">
        <f t="shared" ca="1" si="409"/>
        <v>60</v>
      </c>
      <c r="DR83">
        <f t="shared" ca="1" si="410"/>
        <v>0</v>
      </c>
      <c r="DS83">
        <f t="shared" ca="1" si="411"/>
        <v>32</v>
      </c>
      <c r="DT83">
        <f t="shared" ca="1" si="412"/>
        <v>34</v>
      </c>
      <c r="DU83">
        <f t="shared" ca="1" si="413"/>
        <v>0</v>
      </c>
      <c r="DV83">
        <f t="shared" ca="1" si="294"/>
        <v>18.11</v>
      </c>
      <c r="DW83" t="str">
        <f t="shared" ca="1" si="414"/>
        <v>WON</v>
      </c>
      <c r="DX83">
        <f t="shared" ca="1" si="415"/>
        <v>5</v>
      </c>
      <c r="DY83">
        <f t="shared" ca="1" si="416"/>
        <v>2</v>
      </c>
      <c r="DZ83">
        <f t="shared" ca="1" si="417"/>
        <v>0</v>
      </c>
      <c r="EA83">
        <f t="shared" ca="1" si="418"/>
        <v>2</v>
      </c>
      <c r="EB83">
        <f t="shared" ca="1" si="419"/>
        <v>32</v>
      </c>
      <c r="EC83">
        <f t="shared" ca="1" si="420"/>
        <v>10</v>
      </c>
      <c r="ED83">
        <f t="shared" ca="1" si="421"/>
        <v>0</v>
      </c>
      <c r="EE83">
        <f t="shared" ca="1" si="422"/>
        <v>0</v>
      </c>
      <c r="EF83">
        <f t="shared" ca="1" si="423"/>
        <v>106</v>
      </c>
      <c r="EG83">
        <f t="shared" ca="1" si="424"/>
        <v>36</v>
      </c>
      <c r="EH83">
        <f t="shared" ca="1" si="425"/>
        <v>21.98</v>
      </c>
      <c r="EI83" t="str">
        <f t="shared" ca="1" si="426"/>
        <v>LOST</v>
      </c>
      <c r="EJ83">
        <f t="shared" ca="1" si="427"/>
        <v>3</v>
      </c>
      <c r="EK83">
        <f t="shared" ca="1" si="428"/>
        <v>2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19.2</v>
      </c>
      <c r="EU83" t="str">
        <f t="shared" ca="1" si="438"/>
        <v>LOST</v>
      </c>
      <c r="EV83">
        <f t="shared" ca="1" si="439"/>
        <v>5</v>
      </c>
      <c r="EW83">
        <f t="shared" ca="1" si="440"/>
        <v>2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21.83</v>
      </c>
      <c r="FG83" t="str">
        <f t="shared" ca="1" si="450"/>
        <v>LOST</v>
      </c>
      <c r="FH83">
        <f t="shared" ca="1" si="451"/>
        <v>0</v>
      </c>
      <c r="FI83">
        <f t="shared" ca="1" si="452"/>
        <v>4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0</v>
      </c>
      <c r="FN83">
        <f t="shared" ca="1" si="457"/>
        <v>40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>
        <f t="shared" ca="1" si="461"/>
        <v>19.88</v>
      </c>
      <c r="FS83" t="str">
        <f t="shared" ca="1" si="462"/>
        <v>WON</v>
      </c>
      <c r="FT83">
        <f t="shared" ca="1" si="463"/>
        <v>3</v>
      </c>
      <c r="FU83">
        <f t="shared" ca="1" si="464"/>
        <v>2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18</v>
      </c>
      <c r="FZ83">
        <f t="shared" ca="1" si="469"/>
        <v>135</v>
      </c>
      <c r="GA83">
        <f t="shared" ca="1" si="470"/>
        <v>0</v>
      </c>
      <c r="GB83">
        <f t="shared" ca="1" si="471"/>
        <v>2</v>
      </c>
      <c r="GC83">
        <f t="shared" ca="1" si="472"/>
        <v>0</v>
      </c>
      <c r="GD83">
        <f t="shared" ca="1" si="473"/>
        <v>20.100000000000001</v>
      </c>
      <c r="GE83" t="str">
        <f t="shared" ca="1" si="474"/>
        <v>LOST</v>
      </c>
      <c r="GF83">
        <f t="shared" ca="1" si="475"/>
        <v>2</v>
      </c>
      <c r="GG83">
        <f t="shared" ca="1" si="476"/>
        <v>1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0</v>
      </c>
      <c r="GN83">
        <f t="shared" ca="1" si="483"/>
        <v>0</v>
      </c>
      <c r="GO83">
        <f t="shared" ca="1" si="484"/>
        <v>0</v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>
        <f t="shared" ca="1" si="497"/>
        <v>16.989999999999998</v>
      </c>
      <c r="HC83" t="str">
        <f t="shared" ca="1" si="498"/>
        <v>LOST</v>
      </c>
      <c r="HD83">
        <f t="shared" ca="1" si="499"/>
        <v>4</v>
      </c>
      <c r="HE83">
        <f t="shared" ca="1" si="500"/>
        <v>1</v>
      </c>
      <c r="HF83">
        <f t="shared" ca="1" si="501"/>
        <v>0</v>
      </c>
      <c r="HG83">
        <f t="shared" ca="1" si="502"/>
        <v>0</v>
      </c>
      <c r="HH83">
        <f t="shared" ca="1" si="503"/>
        <v>0</v>
      </c>
      <c r="HI83">
        <f t="shared" ca="1" si="504"/>
        <v>0</v>
      </c>
      <c r="HJ83">
        <f t="shared" ca="1" si="505"/>
        <v>0</v>
      </c>
      <c r="HK83">
        <f t="shared" ca="1" si="506"/>
        <v>0</v>
      </c>
      <c r="HL83">
        <f t="shared" ca="1" si="507"/>
        <v>0</v>
      </c>
      <c r="HM83">
        <f t="shared" ca="1" si="508"/>
        <v>0</v>
      </c>
      <c r="HN83">
        <f t="shared" ca="1" si="509"/>
        <v>21.74</v>
      </c>
      <c r="HO83" t="str">
        <f t="shared" ca="1" si="510"/>
        <v>LOST</v>
      </c>
      <c r="HP83">
        <f t="shared" ca="1" si="511"/>
        <v>5</v>
      </c>
      <c r="HQ83">
        <f t="shared" ca="1" si="512"/>
        <v>0</v>
      </c>
      <c r="HR83">
        <f t="shared" ca="1" si="513"/>
        <v>1</v>
      </c>
      <c r="HS83">
        <f t="shared" ca="1" si="514"/>
        <v>1</v>
      </c>
      <c r="HT83">
        <f t="shared" ca="1" si="515"/>
        <v>42</v>
      </c>
      <c r="HU83">
        <f t="shared" ca="1" si="516"/>
        <v>0</v>
      </c>
      <c r="HV83">
        <f t="shared" ca="1" si="517"/>
        <v>16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6</v>
      </c>
      <c r="G84">
        <f t="shared" ca="1" si="297"/>
        <v>1</v>
      </c>
      <c r="H84">
        <f t="shared" ca="1" si="298"/>
        <v>16.666666666666664</v>
      </c>
      <c r="I84">
        <f t="shared" ca="1" si="292"/>
        <v>18.565000000000001</v>
      </c>
      <c r="J84">
        <f t="shared" ca="1" si="299"/>
        <v>19.565000000000001</v>
      </c>
      <c r="K84">
        <f t="shared" ca="1" si="300"/>
        <v>19.564999991600001</v>
      </c>
      <c r="L84">
        <f t="shared" ca="1" si="301"/>
        <v>82</v>
      </c>
      <c r="M84">
        <f t="shared" ca="1" si="302"/>
        <v>23.18</v>
      </c>
      <c r="N84">
        <f t="shared" ca="1" si="303"/>
        <v>90</v>
      </c>
      <c r="O84">
        <f t="shared" ca="1" si="304"/>
        <v>23.179999991599999</v>
      </c>
      <c r="P84">
        <f t="shared" ca="1" si="305"/>
        <v>154</v>
      </c>
      <c r="Q84">
        <f t="shared" ca="1" si="306"/>
        <v>26</v>
      </c>
      <c r="R84">
        <f t="shared" ca="1" si="307"/>
        <v>0</v>
      </c>
      <c r="S84">
        <f t="shared" ca="1" si="308"/>
        <v>0</v>
      </c>
      <c r="T84">
        <f t="shared" ca="1" si="309"/>
        <v>26</v>
      </c>
      <c r="U84" t="str">
        <f t="shared" ca="1" si="293"/>
        <v>973999999973Andy Gillam</v>
      </c>
      <c r="V84">
        <f t="shared" ca="1" si="310"/>
        <v>98</v>
      </c>
      <c r="W84">
        <f t="shared" si="311"/>
        <v>83</v>
      </c>
      <c r="X84">
        <f t="shared" ca="1" si="312"/>
        <v>185</v>
      </c>
      <c r="Y84">
        <f t="shared" ca="1" si="313"/>
        <v>2</v>
      </c>
      <c r="Z84" t="str">
        <f t="shared" ca="1" si="314"/>
        <v>997Andy Gillamzz</v>
      </c>
      <c r="AA84">
        <f t="shared" ca="1" si="315"/>
        <v>88</v>
      </c>
      <c r="AB84">
        <f t="shared" si="316"/>
        <v>83</v>
      </c>
      <c r="AC84">
        <f t="shared" ca="1" si="317"/>
        <v>153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18.2</v>
      </c>
      <c r="FS84" t="str">
        <f t="shared" ca="1" si="462"/>
        <v>LOST</v>
      </c>
      <c r="FT84">
        <f t="shared" ca="1" si="463"/>
        <v>5</v>
      </c>
      <c r="FU84">
        <f t="shared" ca="1" si="464"/>
        <v>0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32</v>
      </c>
      <c r="GA84">
        <f t="shared" ca="1" si="470"/>
        <v>0</v>
      </c>
      <c r="GB84">
        <f t="shared" ca="1" si="471"/>
        <v>2</v>
      </c>
      <c r="GC84">
        <f t="shared" ca="1" si="472"/>
        <v>0</v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>
        <f t="shared" ca="1" si="485"/>
        <v>23.18</v>
      </c>
      <c r="GQ84" t="str">
        <f t="shared" ca="1" si="486"/>
        <v>LOST</v>
      </c>
      <c r="GR84">
        <f t="shared" ca="1" si="487"/>
        <v>6</v>
      </c>
      <c r="GS84">
        <f t="shared" ca="1" si="488"/>
        <v>0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0</v>
      </c>
      <c r="GX84">
        <f t="shared" ca="1" si="493"/>
        <v>0</v>
      </c>
      <c r="GY84">
        <f t="shared" ca="1" si="494"/>
        <v>0</v>
      </c>
      <c r="GZ84">
        <f t="shared" ca="1" si="495"/>
        <v>0</v>
      </c>
      <c r="HA84">
        <f t="shared" ca="1" si="496"/>
        <v>0</v>
      </c>
      <c r="HB84">
        <f t="shared" ca="1" si="497"/>
        <v>19.48</v>
      </c>
      <c r="HC84" t="str">
        <f t="shared" ca="1" si="498"/>
        <v>WON</v>
      </c>
      <c r="HD84">
        <f t="shared" ca="1" si="499"/>
        <v>5</v>
      </c>
      <c r="HE84">
        <f t="shared" ca="1" si="500"/>
        <v>0</v>
      </c>
      <c r="HF84">
        <f t="shared" ca="1" si="501"/>
        <v>0</v>
      </c>
      <c r="HG84">
        <f t="shared" ca="1" si="502"/>
        <v>1</v>
      </c>
      <c r="HH84">
        <f t="shared" ca="1" si="503"/>
        <v>0</v>
      </c>
      <c r="HI84">
        <f t="shared" ca="1" si="504"/>
        <v>40</v>
      </c>
      <c r="HJ84">
        <f t="shared" ca="1" si="505"/>
        <v>0</v>
      </c>
      <c r="HK84">
        <f t="shared" ca="1" si="506"/>
        <v>20</v>
      </c>
      <c r="HL84">
        <f t="shared" ca="1" si="507"/>
        <v>18</v>
      </c>
      <c r="HM84">
        <f t="shared" ca="1" si="508"/>
        <v>0</v>
      </c>
      <c r="HN84">
        <f t="shared" ca="1" si="509"/>
        <v>15.05</v>
      </c>
      <c r="HO84" t="str">
        <f t="shared" ca="1" si="510"/>
        <v>LOST</v>
      </c>
      <c r="HP84">
        <f t="shared" ca="1" si="511"/>
        <v>2</v>
      </c>
      <c r="HQ84">
        <f t="shared" ca="1" si="512"/>
        <v>0</v>
      </c>
      <c r="HR84">
        <f t="shared" ca="1" si="513"/>
        <v>0</v>
      </c>
      <c r="HS84">
        <f t="shared" ca="1" si="514"/>
        <v>0</v>
      </c>
      <c r="HT84">
        <f t="shared" ca="1" si="515"/>
        <v>0</v>
      </c>
      <c r="HU84">
        <f t="shared" ca="1" si="516"/>
        <v>0</v>
      </c>
      <c r="HV84">
        <f t="shared" ca="1" si="517"/>
        <v>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136</v>
      </c>
      <c r="M85">
        <f t="shared" ca="1" si="302"/>
        <v>17.149999999999999</v>
      </c>
      <c r="N85">
        <f t="shared" ca="1" si="303"/>
        <v>125</v>
      </c>
      <c r="O85">
        <f t="shared" ca="1" si="304"/>
        <v>17.1499999915</v>
      </c>
      <c r="P85">
        <f t="shared" ca="1" si="305"/>
        <v>88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119</v>
      </c>
      <c r="W85">
        <f t="shared" si="311"/>
        <v>84</v>
      </c>
      <c r="X85">
        <f t="shared" ca="1" si="312"/>
        <v>39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118</v>
      </c>
      <c r="AB85">
        <f t="shared" si="316"/>
        <v>84</v>
      </c>
      <c r="AC85">
        <f t="shared" ca="1" si="317"/>
        <v>76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14</v>
      </c>
      <c r="G86">
        <f t="shared" ca="1" si="297"/>
        <v>8</v>
      </c>
      <c r="H86">
        <f t="shared" ca="1" si="298"/>
        <v>57.142857142857139</v>
      </c>
      <c r="I86">
        <f t="shared" ca="1" si="292"/>
        <v>24.257857142857144</v>
      </c>
      <c r="J86">
        <f t="shared" ca="1" si="299"/>
        <v>32.257857142857148</v>
      </c>
      <c r="K86">
        <f t="shared" ca="1" si="300"/>
        <v>32.257857134257151</v>
      </c>
      <c r="L86">
        <f t="shared" ca="1" si="301"/>
        <v>153</v>
      </c>
      <c r="M86">
        <f t="shared" ca="1" si="302"/>
        <v>26.74</v>
      </c>
      <c r="N86">
        <f t="shared" ca="1" si="303"/>
        <v>47</v>
      </c>
      <c r="O86">
        <f t="shared" ca="1" si="304"/>
        <v>26.739999991399998</v>
      </c>
      <c r="P86">
        <f t="shared" ca="1" si="305"/>
        <v>153</v>
      </c>
      <c r="Q86">
        <f t="shared" ca="1" si="306"/>
        <v>89</v>
      </c>
      <c r="R86">
        <f t="shared" ca="1" si="307"/>
        <v>17</v>
      </c>
      <c r="S86">
        <f t="shared" ca="1" si="308"/>
        <v>3</v>
      </c>
      <c r="T86">
        <f t="shared" ca="1" si="309"/>
        <v>132</v>
      </c>
      <c r="U86" t="str">
        <f t="shared" ca="1" si="293"/>
        <v xml:space="preserve">867996982910Robbie Turner </v>
      </c>
      <c r="V86">
        <f t="shared" ca="1" si="310"/>
        <v>36</v>
      </c>
      <c r="W86">
        <f t="shared" si="311"/>
        <v>85</v>
      </c>
      <c r="X86">
        <f t="shared" ca="1" si="312"/>
        <v>101</v>
      </c>
      <c r="Y86">
        <f t="shared" ca="1" si="313"/>
        <v>12</v>
      </c>
      <c r="Z86" t="str">
        <f t="shared" ca="1" si="314"/>
        <v>987Robbie Turner zz</v>
      </c>
      <c r="AA86">
        <f t="shared" ca="1" si="315"/>
        <v>38</v>
      </c>
      <c r="AB86">
        <f t="shared" si="316"/>
        <v>85</v>
      </c>
      <c r="AC86">
        <f t="shared" ca="1" si="317"/>
        <v>227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23.79</v>
      </c>
      <c r="CA86" t="str">
        <f t="shared" ca="1" si="367"/>
        <v>LOST</v>
      </c>
      <c r="CB86">
        <f t="shared" ca="1" si="368"/>
        <v>6</v>
      </c>
      <c r="CC86">
        <f t="shared" ca="1" si="369"/>
        <v>0</v>
      </c>
      <c r="CD86">
        <f t="shared" ca="1" si="370"/>
        <v>1</v>
      </c>
      <c r="CE86">
        <f t="shared" ca="1" si="371"/>
        <v>0</v>
      </c>
      <c r="CF86">
        <f t="shared" ca="1" si="372"/>
        <v>0</v>
      </c>
      <c r="CG86">
        <f t="shared" ca="1" si="373"/>
        <v>20</v>
      </c>
      <c r="CH86">
        <f t="shared" ca="1" si="374"/>
        <v>0</v>
      </c>
      <c r="CI86">
        <f t="shared" ca="1" si="375"/>
        <v>57</v>
      </c>
      <c r="CJ86">
        <f t="shared" ca="1" si="376"/>
        <v>0</v>
      </c>
      <c r="CK86">
        <f t="shared" ca="1" si="377"/>
        <v>0</v>
      </c>
      <c r="CL86">
        <f t="shared" ca="1" si="378"/>
        <v>24.02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1</v>
      </c>
      <c r="CQ86">
        <f t="shared" ca="1" si="383"/>
        <v>1</v>
      </c>
      <c r="CR86">
        <f t="shared" ca="1" si="384"/>
        <v>4</v>
      </c>
      <c r="CS86">
        <f t="shared" ca="1" si="385"/>
        <v>63</v>
      </c>
      <c r="CT86">
        <f t="shared" ca="1" si="386"/>
        <v>0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>
        <f t="shared" ca="1" si="390"/>
        <v>21.63</v>
      </c>
      <c r="CY86" t="str">
        <f t="shared" ca="1" si="391"/>
        <v>WON</v>
      </c>
      <c r="CZ86">
        <f t="shared" ca="1" si="392"/>
        <v>9</v>
      </c>
      <c r="DA86">
        <f t="shared" ca="1" si="393"/>
        <v>0</v>
      </c>
      <c r="DB86">
        <f t="shared" ca="1" si="394"/>
        <v>0</v>
      </c>
      <c r="DC86">
        <f t="shared" ca="1" si="395"/>
        <v>1</v>
      </c>
      <c r="DD86">
        <f t="shared" ca="1" si="396"/>
        <v>0</v>
      </c>
      <c r="DE86">
        <f t="shared" ca="1" si="397"/>
        <v>16</v>
      </c>
      <c r="DF86">
        <f t="shared" ca="1" si="398"/>
        <v>0</v>
      </c>
      <c r="DG86">
        <f t="shared" ca="1" si="399"/>
        <v>10</v>
      </c>
      <c r="DH86">
        <f t="shared" ca="1" si="400"/>
        <v>50</v>
      </c>
      <c r="DI86">
        <f t="shared" ca="1" si="401"/>
        <v>0</v>
      </c>
      <c r="DJ86">
        <f t="shared" ca="1" si="402"/>
        <v>23.48</v>
      </c>
      <c r="DK86" t="str">
        <f t="shared" ca="1" si="403"/>
        <v>WON</v>
      </c>
      <c r="DL86">
        <f t="shared" ca="1" si="404"/>
        <v>8</v>
      </c>
      <c r="DM86">
        <f t="shared" ca="1" si="405"/>
        <v>0</v>
      </c>
      <c r="DN86">
        <f t="shared" ca="1" si="406"/>
        <v>0</v>
      </c>
      <c r="DO86">
        <f t="shared" ca="1" si="407"/>
        <v>1</v>
      </c>
      <c r="DP86">
        <f t="shared" ca="1" si="408"/>
        <v>0</v>
      </c>
      <c r="DQ86">
        <f t="shared" ca="1" si="409"/>
        <v>60</v>
      </c>
      <c r="DR86">
        <f t="shared" ca="1" si="410"/>
        <v>36</v>
      </c>
      <c r="DS86">
        <f t="shared" ca="1" si="411"/>
        <v>40</v>
      </c>
      <c r="DT86">
        <f t="shared" ca="1" si="412"/>
        <v>0</v>
      </c>
      <c r="DU86">
        <f t="shared" ca="1" si="413"/>
        <v>0</v>
      </c>
      <c r="DV86">
        <f t="shared" ca="1" si="294"/>
        <v>23.99</v>
      </c>
      <c r="DW86" t="str">
        <f t="shared" ca="1" si="414"/>
        <v>LOST</v>
      </c>
      <c r="DX86">
        <f t="shared" ca="1" si="415"/>
        <v>8</v>
      </c>
      <c r="DY86">
        <f t="shared" ca="1" si="416"/>
        <v>1</v>
      </c>
      <c r="DZ86">
        <f t="shared" ca="1" si="417"/>
        <v>0</v>
      </c>
      <c r="EA86">
        <f t="shared" ca="1" si="418"/>
        <v>1</v>
      </c>
      <c r="EB86">
        <f t="shared" ca="1" si="419"/>
        <v>15</v>
      </c>
      <c r="EC86">
        <f t="shared" ca="1" si="420"/>
        <v>0</v>
      </c>
      <c r="ED86">
        <f t="shared" ca="1" si="421"/>
        <v>0</v>
      </c>
      <c r="EE86">
        <f t="shared" ca="1" si="422"/>
        <v>2</v>
      </c>
      <c r="EF86">
        <f t="shared" ca="1" si="423"/>
        <v>0</v>
      </c>
      <c r="EG86">
        <f t="shared" ca="1" si="424"/>
        <v>0</v>
      </c>
      <c r="EH86">
        <f t="shared" ca="1" si="425"/>
        <v>25.33</v>
      </c>
      <c r="EI86" t="str">
        <f t="shared" ca="1" si="426"/>
        <v>LOST</v>
      </c>
      <c r="EJ86">
        <f t="shared" ca="1" si="427"/>
        <v>4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77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>
        <f t="shared" ca="1" si="437"/>
        <v>25.51</v>
      </c>
      <c r="EU86" t="str">
        <f t="shared" ca="1" si="438"/>
        <v>WON</v>
      </c>
      <c r="EV86">
        <f t="shared" ca="1" si="439"/>
        <v>4</v>
      </c>
      <c r="EW86">
        <f t="shared" ca="1" si="440"/>
        <v>6</v>
      </c>
      <c r="EX86">
        <f t="shared" ca="1" si="441"/>
        <v>0</v>
      </c>
      <c r="EY86">
        <f t="shared" ca="1" si="442"/>
        <v>2</v>
      </c>
      <c r="EZ86">
        <f t="shared" ca="1" si="443"/>
        <v>8</v>
      </c>
      <c r="FA86">
        <f t="shared" ca="1" si="444"/>
        <v>36</v>
      </c>
      <c r="FB86">
        <f t="shared" ca="1" si="445"/>
        <v>61</v>
      </c>
      <c r="FC86">
        <f t="shared" ca="1" si="446"/>
        <v>0</v>
      </c>
      <c r="FD86">
        <f t="shared" ca="1" si="447"/>
        <v>50</v>
      </c>
      <c r="FE86">
        <f t="shared" ca="1" si="448"/>
        <v>0</v>
      </c>
      <c r="FF86">
        <f t="shared" ca="1" si="449"/>
        <v>24.54</v>
      </c>
      <c r="FG86" t="str">
        <f t="shared" ca="1" si="450"/>
        <v>WON</v>
      </c>
      <c r="FH86">
        <f t="shared" ca="1" si="451"/>
        <v>5</v>
      </c>
      <c r="FI86">
        <f t="shared" ca="1" si="452"/>
        <v>2</v>
      </c>
      <c r="FJ86">
        <f t="shared" ca="1" si="453"/>
        <v>0</v>
      </c>
      <c r="FK86">
        <f t="shared" ca="1" si="454"/>
        <v>1</v>
      </c>
      <c r="FL86">
        <f t="shared" ca="1" si="455"/>
        <v>0</v>
      </c>
      <c r="FM86">
        <f t="shared" ca="1" si="456"/>
        <v>4</v>
      </c>
      <c r="FN86">
        <f t="shared" ca="1" si="457"/>
        <v>40</v>
      </c>
      <c r="FO86">
        <f t="shared" ca="1" si="458"/>
        <v>0</v>
      </c>
      <c r="FP86">
        <f t="shared" ca="1" si="459"/>
        <v>35</v>
      </c>
      <c r="FQ86">
        <f t="shared" ca="1" si="460"/>
        <v>0</v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>
        <f t="shared" ca="1" si="485"/>
        <v>26.74</v>
      </c>
      <c r="GQ86" t="str">
        <f t="shared" ca="1" si="486"/>
        <v>WON</v>
      </c>
      <c r="GR86">
        <f t="shared" ca="1" si="487"/>
        <v>10</v>
      </c>
      <c r="GS86">
        <f t="shared" ca="1" si="488"/>
        <v>0</v>
      </c>
      <c r="GT86">
        <f t="shared" ca="1" si="489"/>
        <v>0</v>
      </c>
      <c r="GU86">
        <f t="shared" ca="1" si="490"/>
        <v>1</v>
      </c>
      <c r="GV86">
        <f t="shared" ca="1" si="491"/>
        <v>0</v>
      </c>
      <c r="GW86">
        <f t="shared" ca="1" si="492"/>
        <v>59</v>
      </c>
      <c r="GX86">
        <f t="shared" ca="1" si="493"/>
        <v>0</v>
      </c>
      <c r="GY86">
        <f t="shared" ca="1" si="494"/>
        <v>96</v>
      </c>
      <c r="GZ86">
        <f t="shared" ca="1" si="495"/>
        <v>0</v>
      </c>
      <c r="HA86">
        <f t="shared" ca="1" si="496"/>
        <v>96</v>
      </c>
      <c r="HB86">
        <f t="shared" ca="1" si="497"/>
        <v>22.34</v>
      </c>
      <c r="HC86" t="str">
        <f t="shared" ca="1" si="498"/>
        <v>WON</v>
      </c>
      <c r="HD86">
        <f t="shared" ca="1" si="499"/>
        <v>9</v>
      </c>
      <c r="HE86">
        <f t="shared" ca="1" si="500"/>
        <v>1</v>
      </c>
      <c r="HF86">
        <f t="shared" ca="1" si="501"/>
        <v>0</v>
      </c>
      <c r="HG86">
        <f t="shared" ca="1" si="502"/>
        <v>2</v>
      </c>
      <c r="HH86">
        <f t="shared" ca="1" si="503"/>
        <v>36</v>
      </c>
      <c r="HI86">
        <f t="shared" ca="1" si="504"/>
        <v>0</v>
      </c>
      <c r="HJ86">
        <f t="shared" ca="1" si="505"/>
        <v>20</v>
      </c>
      <c r="HK86">
        <f t="shared" ca="1" si="506"/>
        <v>50</v>
      </c>
      <c r="HL86">
        <f t="shared" ca="1" si="507"/>
        <v>4</v>
      </c>
      <c r="HM86">
        <f t="shared" ca="1" si="508"/>
        <v>0</v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14</v>
      </c>
      <c r="G87">
        <f t="shared" ca="1" si="297"/>
        <v>7</v>
      </c>
      <c r="H87">
        <f t="shared" ca="1" si="298"/>
        <v>50</v>
      </c>
      <c r="I87">
        <f t="shared" ca="1" si="292"/>
        <v>23.172857142857143</v>
      </c>
      <c r="J87">
        <f t="shared" ca="1" si="299"/>
        <v>30.172857142857143</v>
      </c>
      <c r="K87">
        <f t="shared" ca="1" si="300"/>
        <v>30.172857134157145</v>
      </c>
      <c r="L87">
        <f t="shared" ca="1" si="301"/>
        <v>62</v>
      </c>
      <c r="M87">
        <f t="shared" ca="1" si="302"/>
        <v>26.9</v>
      </c>
      <c r="N87">
        <f t="shared" ca="1" si="303"/>
        <v>43</v>
      </c>
      <c r="O87">
        <f t="shared" ca="1" si="304"/>
        <v>26.8999999913</v>
      </c>
      <c r="P87">
        <f t="shared" ca="1" si="305"/>
        <v>41</v>
      </c>
      <c r="Q87">
        <f t="shared" ca="1" si="306"/>
        <v>77</v>
      </c>
      <c r="R87">
        <f t="shared" ca="1" si="307"/>
        <v>17</v>
      </c>
      <c r="S87">
        <f t="shared" ca="1" si="308"/>
        <v>3</v>
      </c>
      <c r="T87">
        <f t="shared" ca="1" si="309"/>
        <v>120</v>
      </c>
      <c r="U87" t="str">
        <f t="shared" ca="1" si="293"/>
        <v>879996982922Peter Green</v>
      </c>
      <c r="V87">
        <f t="shared" ca="1" si="310"/>
        <v>45</v>
      </c>
      <c r="W87">
        <f t="shared" si="311"/>
        <v>86</v>
      </c>
      <c r="X87">
        <f t="shared" ca="1" si="312"/>
        <v>30</v>
      </c>
      <c r="Y87">
        <f t="shared" ca="1" si="313"/>
        <v>8</v>
      </c>
      <c r="Z87" t="str">
        <f t="shared" ca="1" si="314"/>
        <v>991Peter Greenzz</v>
      </c>
      <c r="AA87">
        <f t="shared" ca="1" si="315"/>
        <v>63</v>
      </c>
      <c r="AB87">
        <f t="shared" si="316"/>
        <v>86</v>
      </c>
      <c r="AC87">
        <f t="shared" ca="1" si="317"/>
        <v>39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>
        <f t="shared" ca="1" si="378"/>
        <v>25.55</v>
      </c>
      <c r="CM87" t="str">
        <f t="shared" ca="1" si="379"/>
        <v>LOST</v>
      </c>
      <c r="CN87">
        <f t="shared" ca="1" si="380"/>
        <v>7</v>
      </c>
      <c r="CO87">
        <f t="shared" ca="1" si="381"/>
        <v>3</v>
      </c>
      <c r="CP87">
        <f t="shared" ca="1" si="382"/>
        <v>1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6</v>
      </c>
      <c r="CV87">
        <f t="shared" ca="1" si="388"/>
        <v>41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>
        <f t="shared" ca="1" si="402"/>
        <v>24.82</v>
      </c>
      <c r="DK87" t="str">
        <f t="shared" ca="1" si="403"/>
        <v>LOST</v>
      </c>
      <c r="DL87">
        <f t="shared" ca="1" si="404"/>
        <v>9</v>
      </c>
      <c r="DM87">
        <f t="shared" ca="1" si="405"/>
        <v>1</v>
      </c>
      <c r="DN87">
        <f t="shared" ca="1" si="406"/>
        <v>0</v>
      </c>
      <c r="DO87">
        <f t="shared" ca="1" si="407"/>
        <v>1</v>
      </c>
      <c r="DP87">
        <f t="shared" ca="1" si="408"/>
        <v>16</v>
      </c>
      <c r="DQ87">
        <f t="shared" ca="1" si="409"/>
        <v>0</v>
      </c>
      <c r="DR87">
        <f t="shared" ca="1" si="410"/>
        <v>20</v>
      </c>
      <c r="DS87">
        <f t="shared" ca="1" si="411"/>
        <v>54</v>
      </c>
      <c r="DT87">
        <f t="shared" ca="1" si="412"/>
        <v>0</v>
      </c>
      <c r="DU87">
        <f t="shared" ca="1" si="413"/>
        <v>0</v>
      </c>
      <c r="DV87">
        <f t="shared" ca="1" si="294"/>
        <v>20.83</v>
      </c>
      <c r="DW87" t="str">
        <f t="shared" ca="1" si="414"/>
        <v>LOST</v>
      </c>
      <c r="DX87">
        <f t="shared" ca="1" si="415"/>
        <v>3</v>
      </c>
      <c r="DY87">
        <f t="shared" ca="1" si="416"/>
        <v>1</v>
      </c>
      <c r="DZ87">
        <f t="shared" ca="1" si="417"/>
        <v>1</v>
      </c>
      <c r="EA87">
        <f t="shared" ca="1" si="418"/>
        <v>0</v>
      </c>
      <c r="EB87">
        <f t="shared" ca="1" si="419"/>
        <v>0</v>
      </c>
      <c r="EC87">
        <f t="shared" ca="1" si="420"/>
        <v>0</v>
      </c>
      <c r="ED87">
        <f t="shared" ca="1" si="421"/>
        <v>0</v>
      </c>
      <c r="EE87">
        <f t="shared" ca="1" si="422"/>
        <v>40</v>
      </c>
      <c r="EF87">
        <f t="shared" ca="1" si="423"/>
        <v>18</v>
      </c>
      <c r="EG87">
        <f t="shared" ca="1" si="424"/>
        <v>0</v>
      </c>
      <c r="EH87">
        <f t="shared" ca="1" si="425"/>
        <v>21.27</v>
      </c>
      <c r="EI87" t="str">
        <f t="shared" ca="1" si="426"/>
        <v>WON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1</v>
      </c>
      <c r="EN87">
        <f t="shared" ca="1" si="431"/>
        <v>0</v>
      </c>
      <c r="EO87">
        <f t="shared" ca="1" si="432"/>
        <v>0</v>
      </c>
      <c r="EP87">
        <f t="shared" ca="1" si="433"/>
        <v>36</v>
      </c>
      <c r="EQ87">
        <f t="shared" ca="1" si="434"/>
        <v>47</v>
      </c>
      <c r="ER87">
        <f t="shared" ca="1" si="435"/>
        <v>28</v>
      </c>
      <c r="ES87">
        <f t="shared" ca="1" si="436"/>
        <v>0</v>
      </c>
      <c r="ET87">
        <f t="shared" ca="1" si="437"/>
        <v>22.58</v>
      </c>
      <c r="EU87" t="str">
        <f t="shared" ca="1" si="438"/>
        <v>LOST</v>
      </c>
      <c r="EV87">
        <f t="shared" ca="1" si="439"/>
        <v>3</v>
      </c>
      <c r="EW87">
        <f t="shared" ca="1" si="440"/>
        <v>1</v>
      </c>
      <c r="EX87">
        <f t="shared" ca="1" si="441"/>
        <v>0</v>
      </c>
      <c r="EY87">
        <f t="shared" ca="1" si="442"/>
        <v>0</v>
      </c>
      <c r="EZ87">
        <f t="shared" ca="1" si="443"/>
        <v>0</v>
      </c>
      <c r="FA87">
        <f t="shared" ca="1" si="444"/>
        <v>0</v>
      </c>
      <c r="FB87">
        <f t="shared" ca="1" si="445"/>
        <v>0</v>
      </c>
      <c r="FC87">
        <f t="shared" ca="1" si="446"/>
        <v>90</v>
      </c>
      <c r="FD87">
        <f t="shared" ca="1" si="447"/>
        <v>56</v>
      </c>
      <c r="FE87">
        <f t="shared" ca="1" si="448"/>
        <v>0</v>
      </c>
      <c r="FF87">
        <f t="shared" ca="1" si="449"/>
        <v>19.64</v>
      </c>
      <c r="FG87" t="str">
        <f t="shared" ca="1" si="450"/>
        <v>WON</v>
      </c>
      <c r="FH87">
        <f t="shared" ca="1" si="451"/>
        <v>5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40</v>
      </c>
      <c r="FP87">
        <f t="shared" ca="1" si="459"/>
        <v>10</v>
      </c>
      <c r="FQ87">
        <f t="shared" ca="1" si="460"/>
        <v>0</v>
      </c>
      <c r="FR87">
        <f t="shared" ca="1" si="461"/>
        <v>20.11</v>
      </c>
      <c r="FS87" t="str">
        <f t="shared" ca="1" si="462"/>
        <v>WON</v>
      </c>
      <c r="FT87">
        <f t="shared" ca="1" si="463"/>
        <v>8</v>
      </c>
      <c r="FU87">
        <f t="shared" ca="1" si="464"/>
        <v>0</v>
      </c>
      <c r="FV87">
        <f t="shared" ca="1" si="465"/>
        <v>0</v>
      </c>
      <c r="FW87">
        <f t="shared" ca="1" si="466"/>
        <v>1</v>
      </c>
      <c r="FX87">
        <f t="shared" ca="1" si="467"/>
        <v>0</v>
      </c>
      <c r="FY87">
        <f t="shared" ca="1" si="468"/>
        <v>16</v>
      </c>
      <c r="FZ87">
        <f t="shared" ca="1" si="469"/>
        <v>0</v>
      </c>
      <c r="GA87">
        <f t="shared" ca="1" si="470"/>
        <v>36</v>
      </c>
      <c r="GB87">
        <f t="shared" ca="1" si="471"/>
        <v>0</v>
      </c>
      <c r="GC87">
        <f t="shared" ca="1" si="472"/>
        <v>4</v>
      </c>
      <c r="GD87">
        <f t="shared" ca="1" si="473"/>
        <v>22.74</v>
      </c>
      <c r="GE87" t="str">
        <f t="shared" ca="1" si="474"/>
        <v>LOST</v>
      </c>
      <c r="GF87">
        <f t="shared" ca="1" si="475"/>
        <v>6</v>
      </c>
      <c r="GG87">
        <f t="shared" ca="1" si="476"/>
        <v>2</v>
      </c>
      <c r="GH87">
        <f t="shared" ca="1" si="477"/>
        <v>0</v>
      </c>
      <c r="GI87">
        <f t="shared" ca="1" si="478"/>
        <v>0</v>
      </c>
      <c r="GJ87">
        <f t="shared" ca="1" si="479"/>
        <v>0</v>
      </c>
      <c r="GK87">
        <f t="shared" ca="1" si="480"/>
        <v>0</v>
      </c>
      <c r="GL87">
        <f t="shared" ca="1" si="481"/>
        <v>28</v>
      </c>
      <c r="GM87">
        <f t="shared" ca="1" si="482"/>
        <v>52</v>
      </c>
      <c r="GN87">
        <f t="shared" ca="1" si="483"/>
        <v>0</v>
      </c>
      <c r="GO87">
        <f t="shared" ca="1" si="484"/>
        <v>0</v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>
        <f t="shared" ca="1" si="497"/>
        <v>24.24</v>
      </c>
      <c r="HC87" t="str">
        <f t="shared" ca="1" si="498"/>
        <v>WON</v>
      </c>
      <c r="HD87">
        <f t="shared" ca="1" si="499"/>
        <v>3</v>
      </c>
      <c r="HE87">
        <f t="shared" ca="1" si="500"/>
        <v>1</v>
      </c>
      <c r="HF87">
        <f t="shared" ca="1" si="501"/>
        <v>0</v>
      </c>
      <c r="HG87">
        <f t="shared" ca="1" si="502"/>
        <v>1</v>
      </c>
      <c r="HH87">
        <f t="shared" ca="1" si="503"/>
        <v>0</v>
      </c>
      <c r="HI87">
        <f t="shared" ca="1" si="504"/>
        <v>12</v>
      </c>
      <c r="HJ87">
        <f t="shared" ca="1" si="505"/>
        <v>72</v>
      </c>
      <c r="HK87">
        <f t="shared" ca="1" si="506"/>
        <v>18</v>
      </c>
      <c r="HL87">
        <f t="shared" ca="1" si="507"/>
        <v>0</v>
      </c>
      <c r="HM87">
        <f t="shared" ca="1" si="508"/>
        <v>0</v>
      </c>
      <c r="HN87">
        <f t="shared" ca="1" si="509"/>
        <v>25.01</v>
      </c>
      <c r="HO87" t="str">
        <f t="shared" ca="1" si="510"/>
        <v>LOST</v>
      </c>
      <c r="HP87">
        <f t="shared" ca="1" si="511"/>
        <v>5</v>
      </c>
      <c r="HQ87">
        <f t="shared" ca="1" si="512"/>
        <v>1</v>
      </c>
      <c r="HR87">
        <f t="shared" ca="1" si="513"/>
        <v>0</v>
      </c>
      <c r="HS87">
        <f t="shared" ca="1" si="514"/>
        <v>0</v>
      </c>
      <c r="HT87">
        <f t="shared" ca="1" si="515"/>
        <v>0</v>
      </c>
      <c r="HU87">
        <f t="shared" ca="1" si="516"/>
        <v>0</v>
      </c>
      <c r="HV87">
        <f t="shared" ca="1" si="517"/>
        <v>0</v>
      </c>
      <c r="HW87">
        <f t="shared" ca="1" si="518"/>
        <v>50</v>
      </c>
      <c r="HX87">
        <f t="shared" ca="1" si="519"/>
        <v>0</v>
      </c>
      <c r="HY87">
        <f t="shared" ca="1" si="520"/>
        <v>0</v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Steve Hylands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22.83</v>
      </c>
      <c r="J88">
        <f t="shared" ca="1" si="299"/>
        <v>23.83</v>
      </c>
      <c r="K88">
        <f t="shared" ca="1" si="300"/>
        <v>23.829999991199998</v>
      </c>
      <c r="L88">
        <f t="shared" ca="1" si="301"/>
        <v>130</v>
      </c>
      <c r="M88">
        <f t="shared" ca="1" si="302"/>
        <v>22.83</v>
      </c>
      <c r="N88">
        <f t="shared" ca="1" si="303"/>
        <v>94</v>
      </c>
      <c r="O88">
        <f t="shared" ca="1" si="304"/>
        <v>22.829999991199998</v>
      </c>
      <c r="P88">
        <f t="shared" ca="1" si="305"/>
        <v>108</v>
      </c>
      <c r="Q88">
        <f t="shared" ca="1" si="306"/>
        <v>4</v>
      </c>
      <c r="R88">
        <f t="shared" ca="1" si="307"/>
        <v>2</v>
      </c>
      <c r="S88">
        <f t="shared" ca="1" si="308"/>
        <v>0</v>
      </c>
      <c r="T88">
        <f t="shared" ca="1" si="309"/>
        <v>8</v>
      </c>
      <c r="U88" t="str">
        <f t="shared" ca="1" si="293"/>
        <v>991999997995Steve Hylands</v>
      </c>
      <c r="V88">
        <f t="shared" ca="1" si="310"/>
        <v>113</v>
      </c>
      <c r="W88">
        <f t="shared" si="311"/>
        <v>87</v>
      </c>
      <c r="X88">
        <f t="shared" ca="1" si="312"/>
        <v>134</v>
      </c>
      <c r="Y88">
        <f t="shared" ca="1" si="313"/>
        <v>2</v>
      </c>
      <c r="Z88" t="str">
        <f t="shared" ca="1" si="314"/>
        <v>997Steve Hylandszz</v>
      </c>
      <c r="AA88">
        <f t="shared" ca="1" si="315"/>
        <v>95</v>
      </c>
      <c r="AB88">
        <f t="shared" si="316"/>
        <v>87</v>
      </c>
      <c r="AC88">
        <f t="shared" ca="1" si="317"/>
        <v>88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>
        <f t="shared" ca="1" si="390"/>
        <v>22.83</v>
      </c>
      <c r="CY88" t="str">
        <f t="shared" ca="1" si="391"/>
        <v>WON</v>
      </c>
      <c r="CZ88">
        <f t="shared" ca="1" si="392"/>
        <v>4</v>
      </c>
      <c r="DA88">
        <f t="shared" ca="1" si="393"/>
        <v>2</v>
      </c>
      <c r="DB88">
        <f t="shared" ca="1" si="394"/>
        <v>0</v>
      </c>
      <c r="DC88">
        <f t="shared" ca="1" si="395"/>
        <v>2</v>
      </c>
      <c r="DD88">
        <f t="shared" ca="1" si="396"/>
        <v>75</v>
      </c>
      <c r="DE88">
        <f t="shared" ca="1" si="397"/>
        <v>40</v>
      </c>
      <c r="DF88">
        <f t="shared" ca="1" si="398"/>
        <v>0</v>
      </c>
      <c r="DG88">
        <f t="shared" ca="1" si="399"/>
        <v>0</v>
      </c>
      <c r="DH88">
        <f t="shared" ca="1" si="400"/>
        <v>88</v>
      </c>
      <c r="DI88">
        <f t="shared" ca="1" si="401"/>
        <v>40</v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Terry Dersley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3</v>
      </c>
      <c r="G89">
        <f t="shared" ca="1" si="297"/>
        <v>2</v>
      </c>
      <c r="H89">
        <f t="shared" ca="1" si="298"/>
        <v>66.666666666666657</v>
      </c>
      <c r="I89">
        <f t="shared" ca="1" si="292"/>
        <v>22.083333333333332</v>
      </c>
      <c r="J89">
        <f t="shared" ca="1" si="299"/>
        <v>24.083333333333332</v>
      </c>
      <c r="K89">
        <f t="shared" ca="1" si="300"/>
        <v>24.083333324433333</v>
      </c>
      <c r="L89">
        <f t="shared" ca="1" si="301"/>
        <v>80</v>
      </c>
      <c r="M89">
        <f t="shared" ca="1" si="302"/>
        <v>23.89</v>
      </c>
      <c r="N89">
        <f t="shared" ca="1" si="303"/>
        <v>84</v>
      </c>
      <c r="O89">
        <f t="shared" ca="1" si="304"/>
        <v>23.889999991100002</v>
      </c>
      <c r="P89">
        <f t="shared" ca="1" si="305"/>
        <v>156</v>
      </c>
      <c r="Q89">
        <f t="shared" ca="1" si="306"/>
        <v>18</v>
      </c>
      <c r="R89">
        <f t="shared" ca="1" si="307"/>
        <v>5</v>
      </c>
      <c r="S89">
        <f t="shared" ca="1" si="308"/>
        <v>0</v>
      </c>
      <c r="T89">
        <f t="shared" ca="1" si="309"/>
        <v>28</v>
      </c>
      <c r="U89" t="str">
        <f t="shared" ca="1" si="293"/>
        <v>971999994981Terry Dersley</v>
      </c>
      <c r="V89">
        <f t="shared" ca="1" si="310"/>
        <v>96</v>
      </c>
      <c r="W89">
        <f t="shared" si="311"/>
        <v>88</v>
      </c>
      <c r="X89">
        <f t="shared" ca="1" si="312"/>
        <v>89</v>
      </c>
      <c r="Y89">
        <f t="shared" ca="1" si="313"/>
        <v>3</v>
      </c>
      <c r="Z89" t="str">
        <f t="shared" ca="1" si="314"/>
        <v>996Terry Dersleyzz</v>
      </c>
      <c r="AA89">
        <f t="shared" ca="1" si="315"/>
        <v>87</v>
      </c>
      <c r="AB89">
        <f t="shared" si="316"/>
        <v>88</v>
      </c>
      <c r="AC89">
        <f t="shared" ca="1" si="317"/>
        <v>83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>
        <f t="shared" ca="1" si="425"/>
        <v>23.89</v>
      </c>
      <c r="EI89" t="str">
        <f t="shared" ca="1" si="426"/>
        <v>WON</v>
      </c>
      <c r="EJ89">
        <f t="shared" ca="1" si="427"/>
        <v>8</v>
      </c>
      <c r="EK89">
        <f t="shared" ca="1" si="428"/>
        <v>2</v>
      </c>
      <c r="EL89">
        <f t="shared" ca="1" si="429"/>
        <v>0</v>
      </c>
      <c r="EM89">
        <f t="shared" ca="1" si="430"/>
        <v>2</v>
      </c>
      <c r="EN89">
        <f t="shared" ca="1" si="431"/>
        <v>42</v>
      </c>
      <c r="EO89">
        <f t="shared" ca="1" si="432"/>
        <v>0</v>
      </c>
      <c r="EP89">
        <f t="shared" ca="1" si="433"/>
        <v>0</v>
      </c>
      <c r="EQ89">
        <f t="shared" ca="1" si="434"/>
        <v>40</v>
      </c>
      <c r="ER89">
        <f t="shared" ca="1" si="435"/>
        <v>74</v>
      </c>
      <c r="ES89">
        <f t="shared" ca="1" si="436"/>
        <v>32</v>
      </c>
      <c r="ET89">
        <f t="shared" ca="1" si="437"/>
        <v>20.37</v>
      </c>
      <c r="EU89" t="str">
        <f t="shared" ca="1" si="438"/>
        <v>WON</v>
      </c>
      <c r="EV89">
        <f t="shared" ca="1" si="439"/>
        <v>6</v>
      </c>
      <c r="EW89">
        <f t="shared" ca="1" si="440"/>
        <v>1</v>
      </c>
      <c r="EX89">
        <f t="shared" ca="1" si="441"/>
        <v>0</v>
      </c>
      <c r="EY89">
        <f t="shared" ca="1" si="442"/>
        <v>1</v>
      </c>
      <c r="EZ89">
        <f t="shared" ca="1" si="443"/>
        <v>0</v>
      </c>
      <c r="FA89">
        <f t="shared" ca="1" si="444"/>
        <v>40</v>
      </c>
      <c r="FB89">
        <f t="shared" ca="1" si="445"/>
        <v>68</v>
      </c>
      <c r="FC89">
        <f t="shared" ca="1" si="446"/>
        <v>0</v>
      </c>
      <c r="FD89">
        <f t="shared" ca="1" si="447"/>
        <v>0</v>
      </c>
      <c r="FE89">
        <f t="shared" ca="1" si="448"/>
        <v>57</v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>
        <f t="shared" ca="1" si="485"/>
        <v>21.99</v>
      </c>
      <c r="GQ89" t="str">
        <f t="shared" ca="1" si="486"/>
        <v>LOST</v>
      </c>
      <c r="GR89">
        <f t="shared" ca="1" si="487"/>
        <v>4</v>
      </c>
      <c r="GS89">
        <f t="shared" ca="1" si="488"/>
        <v>2</v>
      </c>
      <c r="GT89">
        <f t="shared" ca="1" si="489"/>
        <v>0</v>
      </c>
      <c r="GU89">
        <f t="shared" ca="1" si="490"/>
        <v>0</v>
      </c>
      <c r="GV89">
        <f t="shared" ca="1" si="491"/>
        <v>0</v>
      </c>
      <c r="GW89">
        <f t="shared" ca="1" si="492"/>
        <v>0</v>
      </c>
      <c r="GX89">
        <f t="shared" ca="1" si="493"/>
        <v>20</v>
      </c>
      <c r="GY89">
        <f t="shared" ca="1" si="494"/>
        <v>0</v>
      </c>
      <c r="GZ89">
        <f t="shared" ca="1" si="495"/>
        <v>40</v>
      </c>
      <c r="HA89">
        <f t="shared" ca="1" si="496"/>
        <v>0</v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Ben Sutton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4</v>
      </c>
      <c r="G90">
        <f t="shared" ca="1" si="297"/>
        <v>3</v>
      </c>
      <c r="H90">
        <f t="shared" ca="1" si="298"/>
        <v>75</v>
      </c>
      <c r="I90">
        <f t="shared" ca="1" si="292"/>
        <v>23.634999999999998</v>
      </c>
      <c r="J90">
        <f t="shared" ca="1" si="299"/>
        <v>26.634999999999998</v>
      </c>
      <c r="K90">
        <f t="shared" ca="1" si="300"/>
        <v>26.634999990999997</v>
      </c>
      <c r="L90">
        <f t="shared" ca="1" si="301"/>
        <v>156</v>
      </c>
      <c r="M90">
        <f t="shared" ca="1" si="302"/>
        <v>28.36</v>
      </c>
      <c r="N90">
        <f t="shared" ca="1" si="303"/>
        <v>30</v>
      </c>
      <c r="O90">
        <f t="shared" ca="1" si="304"/>
        <v>28.359999990999999</v>
      </c>
      <c r="P90">
        <f t="shared" ca="1" si="305"/>
        <v>105</v>
      </c>
      <c r="Q90">
        <f t="shared" ca="1" si="306"/>
        <v>17</v>
      </c>
      <c r="R90">
        <f t="shared" ca="1" si="307"/>
        <v>10</v>
      </c>
      <c r="S90">
        <f t="shared" ca="1" si="308"/>
        <v>1</v>
      </c>
      <c r="T90">
        <f t="shared" ca="1" si="309"/>
        <v>40</v>
      </c>
      <c r="U90" t="str">
        <f t="shared" ca="1" si="293"/>
        <v>959998989982Ben Sutton</v>
      </c>
      <c r="V90">
        <f t="shared" ca="1" si="310"/>
        <v>88</v>
      </c>
      <c r="W90">
        <f t="shared" si="311"/>
        <v>89</v>
      </c>
      <c r="X90">
        <f t="shared" ca="1" si="312"/>
        <v>102</v>
      </c>
      <c r="Y90">
        <f t="shared" ca="1" si="313"/>
        <v>4</v>
      </c>
      <c r="Z90" t="str">
        <f t="shared" ca="1" si="314"/>
        <v>995Ben Suttonzz</v>
      </c>
      <c r="AA90">
        <f t="shared" ca="1" si="315"/>
        <v>79</v>
      </c>
      <c r="AB90">
        <f t="shared" si="316"/>
        <v>89</v>
      </c>
      <c r="AC90">
        <f t="shared" ca="1" si="317"/>
        <v>64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>
        <f t="shared" ca="1" si="473"/>
        <v>21.64</v>
      </c>
      <c r="GE90" t="str">
        <f t="shared" ca="1" si="474"/>
        <v>LOST</v>
      </c>
      <c r="GF90">
        <f t="shared" ca="1" si="475"/>
        <v>5</v>
      </c>
      <c r="GG90">
        <f t="shared" ca="1" si="476"/>
        <v>2</v>
      </c>
      <c r="GH90">
        <f t="shared" ca="1" si="477"/>
        <v>0</v>
      </c>
      <c r="GI90">
        <f t="shared" ca="1" si="478"/>
        <v>0</v>
      </c>
      <c r="GJ90">
        <f t="shared" ca="1" si="479"/>
        <v>0</v>
      </c>
      <c r="GK90">
        <f t="shared" ca="1" si="480"/>
        <v>0</v>
      </c>
      <c r="GL90">
        <f t="shared" ca="1" si="481"/>
        <v>0</v>
      </c>
      <c r="GM90">
        <f t="shared" ca="1" si="482"/>
        <v>8</v>
      </c>
      <c r="GN90">
        <f t="shared" ca="1" si="483"/>
        <v>0</v>
      </c>
      <c r="GO90">
        <f t="shared" ca="1" si="484"/>
        <v>0</v>
      </c>
      <c r="GP90">
        <f t="shared" ca="1" si="485"/>
        <v>28.36</v>
      </c>
      <c r="GQ90" t="str">
        <f t="shared" ca="1" si="486"/>
        <v>WON</v>
      </c>
      <c r="GR90">
        <f t="shared" ca="1" si="487"/>
        <v>3</v>
      </c>
      <c r="GS90">
        <f t="shared" ca="1" si="488"/>
        <v>3</v>
      </c>
      <c r="GT90">
        <f t="shared" ca="1" si="489"/>
        <v>0</v>
      </c>
      <c r="GU90">
        <f t="shared" ca="1" si="490"/>
        <v>2</v>
      </c>
      <c r="GV90">
        <f t="shared" ca="1" si="491"/>
        <v>52</v>
      </c>
      <c r="GW90">
        <f t="shared" ca="1" si="492"/>
        <v>32</v>
      </c>
      <c r="GX90">
        <f t="shared" ca="1" si="493"/>
        <v>40</v>
      </c>
      <c r="GY90">
        <f t="shared" ca="1" si="494"/>
        <v>32</v>
      </c>
      <c r="GZ90">
        <f t="shared" ca="1" si="495"/>
        <v>0</v>
      </c>
      <c r="HA90">
        <f t="shared" ca="1" si="496"/>
        <v>0</v>
      </c>
      <c r="HB90">
        <f t="shared" ca="1" si="497"/>
        <v>23.66</v>
      </c>
      <c r="HC90" t="str">
        <f t="shared" ca="1" si="498"/>
        <v>WON</v>
      </c>
      <c r="HD90">
        <f t="shared" ca="1" si="499"/>
        <v>3</v>
      </c>
      <c r="HE90">
        <f t="shared" ca="1" si="500"/>
        <v>3</v>
      </c>
      <c r="HF90">
        <f t="shared" ca="1" si="501"/>
        <v>1</v>
      </c>
      <c r="HG90">
        <f t="shared" ca="1" si="502"/>
        <v>1</v>
      </c>
      <c r="HH90">
        <f t="shared" ca="1" si="503"/>
        <v>0</v>
      </c>
      <c r="HI90">
        <f t="shared" ca="1" si="504"/>
        <v>32</v>
      </c>
      <c r="HJ90">
        <f t="shared" ca="1" si="505"/>
        <v>16</v>
      </c>
      <c r="HK90">
        <f t="shared" ca="1" si="506"/>
        <v>0</v>
      </c>
      <c r="HL90">
        <f t="shared" ca="1" si="507"/>
        <v>0</v>
      </c>
      <c r="HM90">
        <f t="shared" ca="1" si="508"/>
        <v>8</v>
      </c>
      <c r="HN90">
        <f t="shared" ca="1" si="509"/>
        <v>20.88</v>
      </c>
      <c r="HO90" t="str">
        <f t="shared" ca="1" si="510"/>
        <v>WON</v>
      </c>
      <c r="HP90">
        <f t="shared" ca="1" si="511"/>
        <v>6</v>
      </c>
      <c r="HQ90">
        <f t="shared" ca="1" si="512"/>
        <v>2</v>
      </c>
      <c r="HR90">
        <f t="shared" ca="1" si="513"/>
        <v>0</v>
      </c>
      <c r="HS90">
        <f t="shared" ca="1" si="514"/>
        <v>1</v>
      </c>
      <c r="HT90">
        <f t="shared" ca="1" si="515"/>
        <v>0</v>
      </c>
      <c r="HU90">
        <f t="shared" ca="1" si="516"/>
        <v>25</v>
      </c>
      <c r="HV90">
        <f t="shared" ca="1" si="517"/>
        <v>40</v>
      </c>
      <c r="HW90">
        <f t="shared" ca="1" si="518"/>
        <v>0</v>
      </c>
      <c r="HX90">
        <f t="shared" ca="1" si="519"/>
        <v>24</v>
      </c>
      <c r="HY90">
        <f t="shared" ca="1" si="520"/>
        <v>0</v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56</v>
      </c>
      <c r="M91">
        <f t="shared" ca="1" si="302"/>
        <v>0</v>
      </c>
      <c r="N91">
        <f t="shared" ca="1" si="303"/>
        <v>130</v>
      </c>
      <c r="O91">
        <f t="shared" ca="1" si="304"/>
        <v>-1</v>
      </c>
      <c r="P91">
        <f t="shared" ca="1" si="305"/>
        <v>83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227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65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41</v>
      </c>
      <c r="M92">
        <f t="shared" ca="1" si="302"/>
        <v>0</v>
      </c>
      <c r="N92">
        <f t="shared" ca="1" si="303"/>
        <v>130</v>
      </c>
      <c r="O92">
        <f t="shared" ca="1" si="304"/>
        <v>-1</v>
      </c>
      <c r="P92">
        <f t="shared" ca="1" si="305"/>
        <v>42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133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80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30</v>
      </c>
      <c r="M93">
        <f t="shared" ca="1" si="302"/>
        <v>0</v>
      </c>
      <c r="N93">
        <f t="shared" ca="1" si="303"/>
        <v>130</v>
      </c>
      <c r="O93">
        <f t="shared" ca="1" si="304"/>
        <v>-1</v>
      </c>
      <c r="P93">
        <f t="shared" ca="1" si="305"/>
        <v>62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181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160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76</v>
      </c>
      <c r="M94">
        <f t="shared" ca="1" si="302"/>
        <v>0</v>
      </c>
      <c r="N94">
        <f t="shared" ca="1" si="303"/>
        <v>130</v>
      </c>
      <c r="O94">
        <f t="shared" ca="1" si="304"/>
        <v>-1</v>
      </c>
      <c r="P94">
        <f t="shared" ca="1" si="305"/>
        <v>65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32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156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42</v>
      </c>
      <c r="M95">
        <f t="shared" ca="1" si="302"/>
        <v>0</v>
      </c>
      <c r="N95">
        <f t="shared" ca="1" si="303"/>
        <v>130</v>
      </c>
      <c r="O95">
        <f t="shared" ca="1" si="304"/>
        <v>-1</v>
      </c>
      <c r="P95">
        <f t="shared" ca="1" si="305"/>
        <v>87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41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136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65</v>
      </c>
      <c r="M96">
        <f t="shared" ca="1" si="302"/>
        <v>0</v>
      </c>
      <c r="N96">
        <f t="shared" ca="1" si="303"/>
        <v>130</v>
      </c>
      <c r="O96">
        <f t="shared" ca="1" si="304"/>
        <v>-1</v>
      </c>
      <c r="P96">
        <f t="shared" ca="1" si="305"/>
        <v>82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65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87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60</v>
      </c>
      <c r="M97">
        <f t="shared" ca="1" si="302"/>
        <v>0</v>
      </c>
      <c r="N97">
        <f t="shared" ca="1" si="303"/>
        <v>130</v>
      </c>
      <c r="O97">
        <f t="shared" ca="1" si="304"/>
        <v>-1</v>
      </c>
      <c r="P97">
        <f t="shared" ca="1" si="305"/>
        <v>56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88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215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102</v>
      </c>
      <c r="M98">
        <f t="shared" ca="1" si="302"/>
        <v>0</v>
      </c>
      <c r="N98">
        <f t="shared" ca="1" si="303"/>
        <v>130</v>
      </c>
      <c r="O98">
        <f t="shared" ca="1" si="304"/>
        <v>-1</v>
      </c>
      <c r="P98">
        <f t="shared" ca="1" si="305"/>
        <v>76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137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53</v>
      </c>
      <c r="M99">
        <f t="shared" ca="1" si="302"/>
        <v>0</v>
      </c>
      <c r="N99">
        <f t="shared" ca="1" si="303"/>
        <v>130</v>
      </c>
      <c r="O99">
        <f t="shared" ca="1" si="304"/>
        <v>-1</v>
      </c>
      <c r="P99">
        <f t="shared" ca="1" si="305"/>
        <v>36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83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4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114</v>
      </c>
      <c r="M100">
        <f t="shared" ca="1" si="302"/>
        <v>0</v>
      </c>
      <c r="N100">
        <f t="shared" ca="1" si="303"/>
        <v>130</v>
      </c>
      <c r="O100">
        <f t="shared" ca="1" si="304"/>
        <v>-1</v>
      </c>
      <c r="P100">
        <f t="shared" ca="1" si="305"/>
        <v>155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110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112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66</v>
      </c>
      <c r="M101">
        <f t="shared" ca="1" si="302"/>
        <v>0</v>
      </c>
      <c r="N101">
        <f t="shared" ca="1" si="303"/>
        <v>130</v>
      </c>
      <c r="O101">
        <f t="shared" ca="1" si="304"/>
        <v>-1</v>
      </c>
      <c r="P101">
        <f t="shared" ca="1" si="305"/>
        <v>130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136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42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4</v>
      </c>
      <c r="H102">
        <f t="shared" ca="1" si="298"/>
        <v>66.666666666666657</v>
      </c>
      <c r="I102">
        <f t="shared" ca="1" si="292"/>
        <v>23.748333333333335</v>
      </c>
      <c r="J102">
        <f t="shared" ca="1" si="299"/>
        <v>27.748333333333335</v>
      </c>
      <c r="K102">
        <f t="shared" ca="1" si="300"/>
        <v>27.748333323133334</v>
      </c>
      <c r="L102">
        <f t="shared" ca="1" si="301"/>
        <v>137</v>
      </c>
      <c r="M102">
        <f t="shared" ca="1" si="302"/>
        <v>30.69</v>
      </c>
      <c r="N102">
        <f t="shared" ca="1" si="303"/>
        <v>15</v>
      </c>
      <c r="O102">
        <f t="shared" ca="1" si="304"/>
        <v>30.6899999898</v>
      </c>
      <c r="P102">
        <f t="shared" ca="1" si="305"/>
        <v>157</v>
      </c>
      <c r="Q102">
        <f t="shared" ca="1" si="306"/>
        <v>28</v>
      </c>
      <c r="R102">
        <f t="shared" ca="1" si="307"/>
        <v>8</v>
      </c>
      <c r="S102">
        <f t="shared" ca="1" si="308"/>
        <v>1</v>
      </c>
      <c r="T102">
        <f t="shared" ca="1" si="309"/>
        <v>47</v>
      </c>
      <c r="U102" t="str">
        <f t="shared" ca="1" si="293"/>
        <v>952998991971Steven Mead</v>
      </c>
      <c r="V102">
        <f t="shared" ca="1" si="310"/>
        <v>85</v>
      </c>
      <c r="W102">
        <f t="shared" si="311"/>
        <v>101</v>
      </c>
      <c r="X102">
        <f t="shared" ca="1" si="312"/>
        <v>53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75</v>
      </c>
      <c r="AB102">
        <f t="shared" si="316"/>
        <v>101</v>
      </c>
      <c r="AC102">
        <f t="shared" ca="1" si="317"/>
        <v>53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>
        <f t="shared" ca="1" si="378"/>
        <v>20.11</v>
      </c>
      <c r="CM102" t="str">
        <f t="shared" ca="1" si="379"/>
        <v>LOST</v>
      </c>
      <c r="CN102">
        <f t="shared" ca="1" si="380"/>
        <v>4</v>
      </c>
      <c r="CO102">
        <f t="shared" ca="1" si="381"/>
        <v>1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10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0</v>
      </c>
      <c r="H103">
        <f t="shared" ca="1" si="298"/>
        <v>0</v>
      </c>
      <c r="I103">
        <f t="shared" ca="1" si="292"/>
        <v>21.68</v>
      </c>
      <c r="J103">
        <f t="shared" ca="1" si="299"/>
        <v>21.68</v>
      </c>
      <c r="K103">
        <f t="shared" ca="1" si="300"/>
        <v>21.679999989700001</v>
      </c>
      <c r="L103">
        <f t="shared" ca="1" si="301"/>
        <v>157</v>
      </c>
      <c r="M103">
        <f t="shared" ca="1" si="302"/>
        <v>24.91</v>
      </c>
      <c r="N103">
        <f t="shared" ca="1" si="303"/>
        <v>73</v>
      </c>
      <c r="O103">
        <f t="shared" ca="1" si="304"/>
        <v>24.909999989700001</v>
      </c>
      <c r="P103">
        <f t="shared" ca="1" si="305"/>
        <v>60</v>
      </c>
      <c r="Q103">
        <f t="shared" ca="1" si="306"/>
        <v>25</v>
      </c>
      <c r="R103">
        <f t="shared" ca="1" si="307"/>
        <v>4</v>
      </c>
      <c r="S103">
        <f t="shared" ca="1" si="308"/>
        <v>1</v>
      </c>
      <c r="T103">
        <f t="shared" ca="1" si="309"/>
        <v>36</v>
      </c>
      <c r="U103" t="str">
        <f t="shared" ca="1" si="293"/>
        <v>963998995974Dave McIntosh</v>
      </c>
      <c r="V103">
        <f t="shared" ca="1" si="310"/>
        <v>89</v>
      </c>
      <c r="W103">
        <f t="shared" si="311"/>
        <v>102</v>
      </c>
      <c r="X103">
        <f t="shared" ca="1" si="312"/>
        <v>155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123</v>
      </c>
      <c r="AB103">
        <f t="shared" si="316"/>
        <v>102</v>
      </c>
      <c r="AC103">
        <f t="shared" ca="1" si="317"/>
        <v>37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>
        <f t="shared" ca="1" si="461"/>
        <v>18.63</v>
      </c>
      <c r="FS103" t="str">
        <f t="shared" ca="1" si="462"/>
        <v>LOST</v>
      </c>
      <c r="FT103">
        <f t="shared" ca="1" si="463"/>
        <v>3</v>
      </c>
      <c r="FU103">
        <f t="shared" ca="1" si="464"/>
        <v>0</v>
      </c>
      <c r="FV103">
        <f t="shared" ca="1" si="465"/>
        <v>0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24.91</v>
      </c>
      <c r="GE103" t="str">
        <f t="shared" ca="1" si="474"/>
        <v>LOST</v>
      </c>
      <c r="GF103">
        <f t="shared" ca="1" si="475"/>
        <v>7</v>
      </c>
      <c r="GG103">
        <f t="shared" ca="1" si="476"/>
        <v>1</v>
      </c>
      <c r="GH103">
        <f t="shared" ca="1" si="477"/>
        <v>0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17</v>
      </c>
      <c r="G104">
        <f t="shared" ca="1" si="297"/>
        <v>7</v>
      </c>
      <c r="H104">
        <f t="shared" ca="1" si="298"/>
        <v>41.17647058823529</v>
      </c>
      <c r="I104">
        <f t="shared" ca="1" si="292"/>
        <v>22.901176470588236</v>
      </c>
      <c r="J104">
        <f t="shared" ca="1" si="299"/>
        <v>29.901176470588236</v>
      </c>
      <c r="K104">
        <f t="shared" ca="1" si="300"/>
        <v>29.901176460188235</v>
      </c>
      <c r="L104">
        <f t="shared" ca="1" si="301"/>
        <v>81</v>
      </c>
      <c r="M104">
        <f t="shared" ca="1" si="302"/>
        <v>26.37</v>
      </c>
      <c r="N104">
        <f t="shared" ca="1" si="303"/>
        <v>55</v>
      </c>
      <c r="O104">
        <f t="shared" ca="1" si="304"/>
        <v>26.3699999896</v>
      </c>
      <c r="P104">
        <f t="shared" ca="1" si="305"/>
        <v>4</v>
      </c>
      <c r="Q104">
        <f t="shared" ca="1" si="306"/>
        <v>71</v>
      </c>
      <c r="R104">
        <f t="shared" ca="1" si="307"/>
        <v>21</v>
      </c>
      <c r="S104">
        <f t="shared" ca="1" si="308"/>
        <v>6</v>
      </c>
      <c r="T104">
        <f t="shared" ca="1" si="309"/>
        <v>131</v>
      </c>
      <c r="U104" t="str">
        <f t="shared" ca="1" si="293"/>
        <v>868993978928David Read</v>
      </c>
      <c r="V104">
        <f t="shared" ca="1" si="310"/>
        <v>37</v>
      </c>
      <c r="W104">
        <f t="shared" si="311"/>
        <v>103</v>
      </c>
      <c r="X104">
        <f t="shared" ca="1" si="312"/>
        <v>156</v>
      </c>
      <c r="Y104">
        <f t="shared" ca="1" si="313"/>
        <v>11</v>
      </c>
      <c r="Z104" t="str">
        <f t="shared" ca="1" si="314"/>
        <v>988David Readzz</v>
      </c>
      <c r="AA104">
        <f t="shared" ca="1" si="315"/>
        <v>42</v>
      </c>
      <c r="AB104">
        <f t="shared" si="316"/>
        <v>103</v>
      </c>
      <c r="AC104">
        <f t="shared" ca="1" si="317"/>
        <v>155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>
        <f t="shared" ca="1" si="378"/>
        <v>22.51</v>
      </c>
      <c r="CM104" t="str">
        <f t="shared" ca="1" si="379"/>
        <v>LOST</v>
      </c>
      <c r="CN104">
        <f t="shared" ca="1" si="380"/>
        <v>7</v>
      </c>
      <c r="CO104">
        <f t="shared" ca="1" si="381"/>
        <v>1</v>
      </c>
      <c r="CP104">
        <f t="shared" ca="1" si="382"/>
        <v>0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56</v>
      </c>
      <c r="CV104">
        <f t="shared" ca="1" si="388"/>
        <v>0</v>
      </c>
      <c r="CW104">
        <f t="shared" ca="1" si="389"/>
        <v>0</v>
      </c>
      <c r="CX104">
        <f t="shared" ca="1" si="390"/>
        <v>25.06</v>
      </c>
      <c r="CY104" t="str">
        <f t="shared" ca="1" si="391"/>
        <v>LOST</v>
      </c>
      <c r="CZ104">
        <f t="shared" ca="1" si="392"/>
        <v>3</v>
      </c>
      <c r="DA104">
        <f t="shared" ca="1" si="393"/>
        <v>2</v>
      </c>
      <c r="DB104">
        <f t="shared" ca="1" si="394"/>
        <v>0</v>
      </c>
      <c r="DC104">
        <f t="shared" ca="1" si="395"/>
        <v>0</v>
      </c>
      <c r="DD104">
        <f t="shared" ca="1" si="396"/>
        <v>0</v>
      </c>
      <c r="DE104">
        <f t="shared" ca="1" si="397"/>
        <v>16</v>
      </c>
      <c r="DF104">
        <f t="shared" ca="1" si="398"/>
        <v>0</v>
      </c>
      <c r="DG104">
        <f t="shared" ca="1" si="399"/>
        <v>0</v>
      </c>
      <c r="DH104">
        <f t="shared" ca="1" si="400"/>
        <v>73</v>
      </c>
      <c r="DI104">
        <f t="shared" ca="1" si="401"/>
        <v>0</v>
      </c>
      <c r="DJ104">
        <f t="shared" ca="1" si="402"/>
        <v>17.89</v>
      </c>
      <c r="DK104" t="str">
        <f t="shared" ca="1" si="403"/>
        <v>WON</v>
      </c>
      <c r="DL104">
        <f t="shared" ca="1" si="404"/>
        <v>2</v>
      </c>
      <c r="DM104">
        <f t="shared" ca="1" si="405"/>
        <v>1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</v>
      </c>
      <c r="DR104">
        <f t="shared" ca="1" si="410"/>
        <v>2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24.76</v>
      </c>
      <c r="DW104" t="str">
        <f t="shared" ca="1" si="414"/>
        <v>WON</v>
      </c>
      <c r="DX104">
        <f t="shared" ca="1" si="415"/>
        <v>6</v>
      </c>
      <c r="DY104">
        <f t="shared" ca="1" si="416"/>
        <v>1</v>
      </c>
      <c r="DZ104">
        <f t="shared" ca="1" si="417"/>
        <v>0</v>
      </c>
      <c r="EA104">
        <f t="shared" ca="1" si="418"/>
        <v>1</v>
      </c>
      <c r="EB104">
        <f t="shared" ca="1" si="419"/>
        <v>0</v>
      </c>
      <c r="EC104">
        <f t="shared" ca="1" si="420"/>
        <v>109</v>
      </c>
      <c r="ED104">
        <f t="shared" ca="1" si="421"/>
        <v>10</v>
      </c>
      <c r="EE104">
        <f t="shared" ca="1" si="422"/>
        <v>0</v>
      </c>
      <c r="EF104">
        <f t="shared" ca="1" si="423"/>
        <v>20</v>
      </c>
      <c r="EG104">
        <f t="shared" ca="1" si="424"/>
        <v>0</v>
      </c>
      <c r="EH104">
        <f t="shared" ca="1" si="425"/>
        <v>22.94</v>
      </c>
      <c r="EI104" t="str">
        <f t="shared" ca="1" si="426"/>
        <v>WON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40</v>
      </c>
      <c r="ER104">
        <f t="shared" ca="1" si="435"/>
        <v>4</v>
      </c>
      <c r="ES104">
        <f t="shared" ca="1" si="436"/>
        <v>0</v>
      </c>
      <c r="ET104">
        <f t="shared" ca="1" si="437"/>
        <v>21.85</v>
      </c>
      <c r="EU104" t="str">
        <f t="shared" ca="1" si="438"/>
        <v>LOST</v>
      </c>
      <c r="EV104">
        <f t="shared" ca="1" si="439"/>
        <v>5</v>
      </c>
      <c r="EW104">
        <f t="shared" ca="1" si="440"/>
        <v>2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32</v>
      </c>
      <c r="FD104">
        <f t="shared" ca="1" si="447"/>
        <v>0</v>
      </c>
      <c r="FE104">
        <f t="shared" ca="1" si="448"/>
        <v>0</v>
      </c>
      <c r="FF104">
        <f t="shared" ca="1" si="449"/>
        <v>26.37</v>
      </c>
      <c r="FG104" t="str">
        <f t="shared" ca="1" si="450"/>
        <v>WON</v>
      </c>
      <c r="FH104">
        <f t="shared" ca="1" si="451"/>
        <v>6</v>
      </c>
      <c r="FI104">
        <f t="shared" ca="1" si="452"/>
        <v>2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52</v>
      </c>
      <c r="FO104">
        <f t="shared" ca="1" si="458"/>
        <v>12</v>
      </c>
      <c r="FP104">
        <f t="shared" ca="1" si="459"/>
        <v>0</v>
      </c>
      <c r="FQ104">
        <f t="shared" ca="1" si="460"/>
        <v>0</v>
      </c>
      <c r="FR104">
        <f t="shared" ca="1" si="461"/>
        <v>24.02</v>
      </c>
      <c r="FS104" t="str">
        <f t="shared" ca="1" si="462"/>
        <v>LOST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39</v>
      </c>
      <c r="GA104">
        <f t="shared" ca="1" si="470"/>
        <v>0</v>
      </c>
      <c r="GB104">
        <f t="shared" ca="1" si="471"/>
        <v>60</v>
      </c>
      <c r="GC104">
        <f t="shared" ca="1" si="472"/>
        <v>0</v>
      </c>
      <c r="GD104">
        <f t="shared" ca="1" si="473"/>
        <v>24.79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1</v>
      </c>
      <c r="GI104">
        <f t="shared" ca="1" si="478"/>
        <v>0</v>
      </c>
      <c r="GJ104">
        <f t="shared" ca="1" si="479"/>
        <v>0</v>
      </c>
      <c r="GK104">
        <f t="shared" ca="1" si="480"/>
        <v>0</v>
      </c>
      <c r="GL104">
        <f t="shared" ca="1" si="481"/>
        <v>60</v>
      </c>
      <c r="GM104">
        <f t="shared" ca="1" si="482"/>
        <v>0</v>
      </c>
      <c r="GN104">
        <f t="shared" ca="1" si="483"/>
        <v>0</v>
      </c>
      <c r="GO104">
        <f t="shared" ca="1" si="484"/>
        <v>0</v>
      </c>
      <c r="GP104">
        <f t="shared" ca="1" si="485"/>
        <v>23.86</v>
      </c>
      <c r="GQ104" t="str">
        <f t="shared" ca="1" si="486"/>
        <v>WON</v>
      </c>
      <c r="GR104">
        <f t="shared" ca="1" si="487"/>
        <v>6</v>
      </c>
      <c r="GS104">
        <f t="shared" ca="1" si="488"/>
        <v>0</v>
      </c>
      <c r="GT104">
        <f t="shared" ca="1" si="489"/>
        <v>1</v>
      </c>
      <c r="GU104">
        <f t="shared" ca="1" si="490"/>
        <v>1</v>
      </c>
      <c r="GV104">
        <f t="shared" ca="1" si="491"/>
        <v>0</v>
      </c>
      <c r="GW104">
        <f t="shared" ca="1" si="492"/>
        <v>40</v>
      </c>
      <c r="GX104">
        <f t="shared" ca="1" si="493"/>
        <v>25</v>
      </c>
      <c r="GY104">
        <f t="shared" ca="1" si="494"/>
        <v>24</v>
      </c>
      <c r="GZ104">
        <f t="shared" ca="1" si="495"/>
        <v>0</v>
      </c>
      <c r="HA104">
        <f t="shared" ca="1" si="496"/>
        <v>0</v>
      </c>
      <c r="HB104">
        <f t="shared" ca="1" si="497"/>
        <v>20.13</v>
      </c>
      <c r="HC104" t="str">
        <f t="shared" ca="1" si="498"/>
        <v>LOST</v>
      </c>
      <c r="HD104">
        <f t="shared" ca="1" si="499"/>
        <v>2</v>
      </c>
      <c r="HE104">
        <f t="shared" ca="1" si="500"/>
        <v>1</v>
      </c>
      <c r="HF104">
        <f t="shared" ca="1" si="501"/>
        <v>0</v>
      </c>
      <c r="HG104">
        <f t="shared" ca="1" si="502"/>
        <v>0</v>
      </c>
      <c r="HH104">
        <f t="shared" ca="1" si="503"/>
        <v>0</v>
      </c>
      <c r="HI104">
        <f t="shared" ca="1" si="504"/>
        <v>0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24.35</v>
      </c>
      <c r="HO104" t="str">
        <f t="shared" ca="1" si="510"/>
        <v>LOST</v>
      </c>
      <c r="HP104">
        <f t="shared" ca="1" si="511"/>
        <v>5</v>
      </c>
      <c r="HQ104">
        <f t="shared" ca="1" si="512"/>
        <v>0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16</v>
      </c>
      <c r="HV104">
        <f t="shared" ca="1" si="517"/>
        <v>0</v>
      </c>
      <c r="HW104">
        <f t="shared" ca="1" si="518"/>
        <v>0</v>
      </c>
      <c r="HX104">
        <f t="shared" ca="1" si="519"/>
        <v>0</v>
      </c>
      <c r="HY104">
        <f t="shared" ca="1" si="520"/>
        <v>0</v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17</v>
      </c>
      <c r="G105">
        <f t="shared" ca="1" si="297"/>
        <v>12</v>
      </c>
      <c r="H105">
        <f t="shared" ca="1" si="298"/>
        <v>70.588235294117652</v>
      </c>
      <c r="I105">
        <f t="shared" ca="1" si="292"/>
        <v>23.985882352941172</v>
      </c>
      <c r="J105">
        <f t="shared" ca="1" si="299"/>
        <v>35.985882352941175</v>
      </c>
      <c r="K105">
        <f t="shared" ca="1" si="300"/>
        <v>35.985882342441172</v>
      </c>
      <c r="L105">
        <f t="shared" ca="1" si="301"/>
        <v>61</v>
      </c>
      <c r="M105">
        <f t="shared" ca="1" si="302"/>
        <v>29.43</v>
      </c>
      <c r="N105">
        <f t="shared" ca="1" si="303"/>
        <v>20</v>
      </c>
      <c r="O105">
        <f t="shared" ca="1" si="304"/>
        <v>29.429999989500001</v>
      </c>
      <c r="P105">
        <f t="shared" ca="1" si="305"/>
        <v>110</v>
      </c>
      <c r="Q105">
        <f t="shared" ca="1" si="306"/>
        <v>75</v>
      </c>
      <c r="R105">
        <f t="shared" ca="1" si="307"/>
        <v>31</v>
      </c>
      <c r="S105">
        <f t="shared" ca="1" si="308"/>
        <v>9</v>
      </c>
      <c r="T105">
        <f t="shared" ca="1" si="309"/>
        <v>164</v>
      </c>
      <c r="U105" t="str">
        <f t="shared" ca="1" si="293"/>
        <v>835990968924Ben West</v>
      </c>
      <c r="V105">
        <f t="shared" ca="1" si="310"/>
        <v>20</v>
      </c>
      <c r="W105">
        <f t="shared" si="311"/>
        <v>104</v>
      </c>
      <c r="X105">
        <f t="shared" ca="1" si="312"/>
        <v>163</v>
      </c>
      <c r="Y105">
        <f t="shared" ca="1" si="313"/>
        <v>16</v>
      </c>
      <c r="Z105" t="str">
        <f t="shared" ca="1" si="314"/>
        <v>983Ben Westzz</v>
      </c>
      <c r="AA105">
        <f t="shared" ca="1" si="315"/>
        <v>18</v>
      </c>
      <c r="AB105">
        <f t="shared" si="316"/>
        <v>104</v>
      </c>
      <c r="AC105">
        <f t="shared" ca="1" si="317"/>
        <v>32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>
        <f t="shared" ca="1" si="378"/>
        <v>21.95</v>
      </c>
      <c r="CM105" t="str">
        <f t="shared" ca="1" si="379"/>
        <v>WON</v>
      </c>
      <c r="CN105">
        <f t="shared" ca="1" si="380"/>
        <v>5</v>
      </c>
      <c r="CO105">
        <f t="shared" ca="1" si="381"/>
        <v>2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45</v>
      </c>
      <c r="CT105">
        <f t="shared" ca="1" si="386"/>
        <v>0</v>
      </c>
      <c r="CU105">
        <f t="shared" ca="1" si="387"/>
        <v>4</v>
      </c>
      <c r="CV105">
        <f t="shared" ca="1" si="388"/>
        <v>99</v>
      </c>
      <c r="CW105">
        <f t="shared" ca="1" si="389"/>
        <v>0</v>
      </c>
      <c r="CX105">
        <f t="shared" ca="1" si="390"/>
        <v>23.09</v>
      </c>
      <c r="CY105" t="str">
        <f t="shared" ca="1" si="391"/>
        <v>LOST</v>
      </c>
      <c r="CZ105">
        <f t="shared" ca="1" si="392"/>
        <v>4</v>
      </c>
      <c r="DA105">
        <f t="shared" ca="1" si="393"/>
        <v>3</v>
      </c>
      <c r="DB105">
        <f t="shared" ca="1" si="394"/>
        <v>1</v>
      </c>
      <c r="DC105">
        <f t="shared" ca="1" si="395"/>
        <v>1</v>
      </c>
      <c r="DD105">
        <f t="shared" ca="1" si="396"/>
        <v>4</v>
      </c>
      <c r="DE105">
        <f t="shared" ca="1" si="397"/>
        <v>0</v>
      </c>
      <c r="DF105">
        <f t="shared" ca="1" si="398"/>
        <v>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29.43</v>
      </c>
      <c r="DK105" t="str">
        <f t="shared" ca="1" si="403"/>
        <v>WON</v>
      </c>
      <c r="DL105">
        <f t="shared" ca="1" si="404"/>
        <v>7</v>
      </c>
      <c r="DM105">
        <f t="shared" ca="1" si="405"/>
        <v>3</v>
      </c>
      <c r="DN105">
        <f t="shared" ca="1" si="406"/>
        <v>0</v>
      </c>
      <c r="DO105">
        <f t="shared" ca="1" si="407"/>
        <v>1</v>
      </c>
      <c r="DP105">
        <f t="shared" ca="1" si="408"/>
        <v>0</v>
      </c>
      <c r="DQ105">
        <f t="shared" ca="1" si="409"/>
        <v>40</v>
      </c>
      <c r="DR105">
        <f t="shared" ca="1" si="410"/>
        <v>0</v>
      </c>
      <c r="DS105">
        <f t="shared" ca="1" si="411"/>
        <v>120</v>
      </c>
      <c r="DT105">
        <f t="shared" ca="1" si="412"/>
        <v>74</v>
      </c>
      <c r="DU105">
        <f t="shared" ca="1" si="413"/>
        <v>0</v>
      </c>
      <c r="DV105">
        <f t="shared" ca="1" si="294"/>
        <v>18</v>
      </c>
      <c r="DW105" t="str">
        <f t="shared" ca="1" si="414"/>
        <v>LOST</v>
      </c>
      <c r="DX105">
        <f t="shared" ca="1" si="415"/>
        <v>6</v>
      </c>
      <c r="DY105">
        <f t="shared" ca="1" si="416"/>
        <v>0</v>
      </c>
      <c r="DZ105">
        <f t="shared" ca="1" si="417"/>
        <v>1</v>
      </c>
      <c r="EA105">
        <f t="shared" ca="1" si="418"/>
        <v>1</v>
      </c>
      <c r="EB105">
        <f t="shared" ca="1" si="419"/>
        <v>20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25.59</v>
      </c>
      <c r="EI105" t="str">
        <f t="shared" ca="1" si="426"/>
        <v>WON</v>
      </c>
      <c r="EJ105">
        <f t="shared" ca="1" si="427"/>
        <v>3</v>
      </c>
      <c r="EK105">
        <f t="shared" ca="1" si="428"/>
        <v>4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40</v>
      </c>
      <c r="EP105">
        <f t="shared" ca="1" si="433"/>
        <v>0</v>
      </c>
      <c r="EQ105">
        <f t="shared" ca="1" si="434"/>
        <v>73</v>
      </c>
      <c r="ER105">
        <f t="shared" ca="1" si="435"/>
        <v>0</v>
      </c>
      <c r="ES105">
        <f t="shared" ca="1" si="436"/>
        <v>32</v>
      </c>
      <c r="ET105">
        <f t="shared" ca="1" si="437"/>
        <v>28.05</v>
      </c>
      <c r="EU105" t="str">
        <f t="shared" ca="1" si="438"/>
        <v>LOST</v>
      </c>
      <c r="EV105">
        <f t="shared" ca="1" si="439"/>
        <v>7</v>
      </c>
      <c r="EW105">
        <f t="shared" ca="1" si="440"/>
        <v>2</v>
      </c>
      <c r="EX105">
        <f t="shared" ca="1" si="441"/>
        <v>1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36</v>
      </c>
      <c r="FC105">
        <f t="shared" ca="1" si="446"/>
        <v>0</v>
      </c>
      <c r="FD105">
        <f t="shared" ca="1" si="447"/>
        <v>56</v>
      </c>
      <c r="FE105">
        <f t="shared" ca="1" si="448"/>
        <v>0</v>
      </c>
      <c r="FF105">
        <f t="shared" ca="1" si="449"/>
        <v>25.39</v>
      </c>
      <c r="FG105" t="str">
        <f t="shared" ca="1" si="450"/>
        <v>WON</v>
      </c>
      <c r="FH105">
        <f t="shared" ca="1" si="451"/>
        <v>5</v>
      </c>
      <c r="FI105">
        <f t="shared" ca="1" si="452"/>
        <v>2</v>
      </c>
      <c r="FJ105">
        <f t="shared" ca="1" si="453"/>
        <v>1</v>
      </c>
      <c r="FK105">
        <f t="shared" ca="1" si="454"/>
        <v>1</v>
      </c>
      <c r="FL105">
        <f t="shared" ca="1" si="455"/>
        <v>0</v>
      </c>
      <c r="FM105">
        <f t="shared" ca="1" si="456"/>
        <v>36</v>
      </c>
      <c r="FN105">
        <f t="shared" ca="1" si="457"/>
        <v>0</v>
      </c>
      <c r="FO105">
        <f t="shared" ca="1" si="458"/>
        <v>96</v>
      </c>
      <c r="FP105">
        <f t="shared" ca="1" si="459"/>
        <v>0</v>
      </c>
      <c r="FQ105">
        <f t="shared" ca="1" si="460"/>
        <v>20</v>
      </c>
      <c r="FR105">
        <f t="shared" ca="1" si="461"/>
        <v>22.05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8</v>
      </c>
      <c r="FZ105">
        <f t="shared" ca="1" si="469"/>
        <v>80</v>
      </c>
      <c r="GA105">
        <f t="shared" ca="1" si="470"/>
        <v>0</v>
      </c>
      <c r="GB105">
        <f t="shared" ca="1" si="471"/>
        <v>4</v>
      </c>
      <c r="GC105">
        <f t="shared" ca="1" si="472"/>
        <v>0</v>
      </c>
      <c r="GD105">
        <f t="shared" ca="1" si="473"/>
        <v>24.47</v>
      </c>
      <c r="GE105" t="str">
        <f t="shared" ca="1" si="474"/>
        <v>WON</v>
      </c>
      <c r="GF105">
        <f t="shared" ca="1" si="475"/>
        <v>5</v>
      </c>
      <c r="GG105">
        <f t="shared" ca="1" si="476"/>
        <v>1</v>
      </c>
      <c r="GH105">
        <f t="shared" ca="1" si="477"/>
        <v>1</v>
      </c>
      <c r="GI105">
        <f t="shared" ca="1" si="478"/>
        <v>1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36</v>
      </c>
      <c r="GN105">
        <f t="shared" ca="1" si="483"/>
        <v>56</v>
      </c>
      <c r="GO105">
        <f t="shared" ca="1" si="484"/>
        <v>32</v>
      </c>
      <c r="GP105">
        <f t="shared" ca="1" si="485"/>
        <v>22.77</v>
      </c>
      <c r="GQ105" t="str">
        <f t="shared" ca="1" si="486"/>
        <v>WON</v>
      </c>
      <c r="GR105">
        <f t="shared" ca="1" si="487"/>
        <v>6</v>
      </c>
      <c r="GS105">
        <f t="shared" ca="1" si="488"/>
        <v>2</v>
      </c>
      <c r="GT105">
        <f t="shared" ca="1" si="489"/>
        <v>0</v>
      </c>
      <c r="GU105">
        <f t="shared" ca="1" si="490"/>
        <v>2</v>
      </c>
      <c r="GV105">
        <f t="shared" ca="1" si="491"/>
        <v>18</v>
      </c>
      <c r="GW105">
        <f t="shared" ca="1" si="492"/>
        <v>36</v>
      </c>
      <c r="GX105">
        <f t="shared" ca="1" si="493"/>
        <v>2</v>
      </c>
      <c r="GY105">
        <f t="shared" ca="1" si="494"/>
        <v>68</v>
      </c>
      <c r="GZ105">
        <f t="shared" ca="1" si="495"/>
        <v>0</v>
      </c>
      <c r="HA105">
        <f t="shared" ca="1" si="496"/>
        <v>0</v>
      </c>
      <c r="HB105">
        <f t="shared" ca="1" si="497"/>
        <v>26.45</v>
      </c>
      <c r="HC105" t="str">
        <f t="shared" ca="1" si="498"/>
        <v>WON</v>
      </c>
      <c r="HD105">
        <f t="shared" ca="1" si="499"/>
        <v>3</v>
      </c>
      <c r="HE105">
        <f t="shared" ca="1" si="500"/>
        <v>2</v>
      </c>
      <c r="HF105">
        <f t="shared" ca="1" si="501"/>
        <v>1</v>
      </c>
      <c r="HG105">
        <f t="shared" ca="1" si="502"/>
        <v>2</v>
      </c>
      <c r="HH105">
        <f t="shared" ca="1" si="503"/>
        <v>40</v>
      </c>
      <c r="HI105">
        <f t="shared" ca="1" si="504"/>
        <v>32</v>
      </c>
      <c r="HJ105">
        <f t="shared" ca="1" si="505"/>
        <v>32</v>
      </c>
      <c r="HK105">
        <f t="shared" ca="1" si="506"/>
        <v>0</v>
      </c>
      <c r="HL105">
        <f t="shared" ca="1" si="507"/>
        <v>16</v>
      </c>
      <c r="HM105">
        <f t="shared" ca="1" si="508"/>
        <v>0</v>
      </c>
      <c r="HN105">
        <f t="shared" ca="1" si="509"/>
        <v>26.24</v>
      </c>
      <c r="HO105" t="str">
        <f t="shared" ca="1" si="510"/>
        <v>WON</v>
      </c>
      <c r="HP105">
        <f t="shared" ca="1" si="511"/>
        <v>6</v>
      </c>
      <c r="HQ105">
        <f t="shared" ca="1" si="512"/>
        <v>2</v>
      </c>
      <c r="HR105">
        <f t="shared" ca="1" si="513"/>
        <v>0</v>
      </c>
      <c r="HS105">
        <f t="shared" ca="1" si="514"/>
        <v>1</v>
      </c>
      <c r="HT105">
        <f t="shared" ca="1" si="515"/>
        <v>0</v>
      </c>
      <c r="HU105">
        <f t="shared" ca="1" si="516"/>
        <v>0</v>
      </c>
      <c r="HV105">
        <f t="shared" ca="1" si="517"/>
        <v>60</v>
      </c>
      <c r="HW105">
        <f t="shared" ca="1" si="518"/>
        <v>105</v>
      </c>
      <c r="HX105">
        <f t="shared" ca="1" si="519"/>
        <v>0</v>
      </c>
      <c r="HY105">
        <f t="shared" ca="1" si="520"/>
        <v>4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16</v>
      </c>
      <c r="G106">
        <f t="shared" ca="1" si="297"/>
        <v>6</v>
      </c>
      <c r="H106">
        <f t="shared" ca="1" si="298"/>
        <v>37.5</v>
      </c>
      <c r="I106">
        <f t="shared" ca="1" si="292"/>
        <v>21.011875</v>
      </c>
      <c r="J106">
        <f t="shared" ca="1" si="299"/>
        <v>27.011875</v>
      </c>
      <c r="K106">
        <f t="shared" ca="1" si="300"/>
        <v>27.011874989399999</v>
      </c>
      <c r="L106">
        <f t="shared" ca="1" si="301"/>
        <v>4</v>
      </c>
      <c r="M106">
        <f t="shared" ca="1" si="302"/>
        <v>23.21</v>
      </c>
      <c r="N106">
        <f t="shared" ca="1" si="303"/>
        <v>89</v>
      </c>
      <c r="O106">
        <f t="shared" ca="1" si="304"/>
        <v>23.2099999894</v>
      </c>
      <c r="P106">
        <f t="shared" ca="1" si="305"/>
        <v>53</v>
      </c>
      <c r="Q106">
        <f t="shared" ca="1" si="306"/>
        <v>56</v>
      </c>
      <c r="R106">
        <f t="shared" ca="1" si="307"/>
        <v>14</v>
      </c>
      <c r="S106">
        <f t="shared" ca="1" si="308"/>
        <v>2</v>
      </c>
      <c r="T106">
        <f t="shared" ca="1" si="309"/>
        <v>90</v>
      </c>
      <c r="U106" t="str">
        <f t="shared" ca="1" si="293"/>
        <v>909997985943James Taylor</v>
      </c>
      <c r="V106">
        <f t="shared" ca="1" si="310"/>
        <v>64</v>
      </c>
      <c r="W106">
        <f t="shared" si="311"/>
        <v>105</v>
      </c>
      <c r="X106">
        <f t="shared" ca="1" si="312"/>
        <v>34</v>
      </c>
      <c r="Y106">
        <f t="shared" ca="1" si="313"/>
        <v>7</v>
      </c>
      <c r="Z106" t="str">
        <f t="shared" ca="1" si="314"/>
        <v>992James Taylorzz</v>
      </c>
      <c r="AA106">
        <f t="shared" ca="1" si="315"/>
        <v>66</v>
      </c>
      <c r="AB106">
        <f t="shared" si="316"/>
        <v>105</v>
      </c>
      <c r="AC106">
        <f t="shared" ca="1" si="317"/>
        <v>60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>
        <f t="shared" ca="1" si="378"/>
        <v>22.27</v>
      </c>
      <c r="CM106" t="str">
        <f t="shared" ca="1" si="379"/>
        <v>LOST</v>
      </c>
      <c r="CN106">
        <f t="shared" ca="1" si="380"/>
        <v>2</v>
      </c>
      <c r="CO106">
        <f t="shared" ca="1" si="381"/>
        <v>2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82</v>
      </c>
      <c r="CT106">
        <f t="shared" ca="1" si="386"/>
        <v>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22.43</v>
      </c>
      <c r="CY106" t="str">
        <f t="shared" ca="1" si="391"/>
        <v>WON</v>
      </c>
      <c r="CZ106">
        <f t="shared" ca="1" si="392"/>
        <v>6</v>
      </c>
      <c r="DA106">
        <f t="shared" ca="1" si="393"/>
        <v>0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40</v>
      </c>
      <c r="DF106">
        <f t="shared" ca="1" si="398"/>
        <v>32</v>
      </c>
      <c r="DG106">
        <f t="shared" ca="1" si="399"/>
        <v>12</v>
      </c>
      <c r="DH106">
        <f t="shared" ca="1" si="400"/>
        <v>0</v>
      </c>
      <c r="DI106">
        <f t="shared" ca="1" si="401"/>
        <v>0</v>
      </c>
      <c r="DJ106">
        <f t="shared" ca="1" si="402"/>
        <v>19.75</v>
      </c>
      <c r="DK106" t="str">
        <f t="shared" ca="1" si="403"/>
        <v>LOST</v>
      </c>
      <c r="DL106">
        <f t="shared" ca="1" si="404"/>
        <v>3</v>
      </c>
      <c r="DM106">
        <f t="shared" ca="1" si="405"/>
        <v>1</v>
      </c>
      <c r="DN106">
        <f t="shared" ca="1" si="406"/>
        <v>0</v>
      </c>
      <c r="DO106">
        <f t="shared" ca="1" si="407"/>
        <v>0</v>
      </c>
      <c r="DP106">
        <f t="shared" ca="1" si="408"/>
        <v>0</v>
      </c>
      <c r="DQ106">
        <f t="shared" ca="1" si="409"/>
        <v>52</v>
      </c>
      <c r="DR106">
        <f t="shared" ca="1" si="410"/>
        <v>0</v>
      </c>
      <c r="DS106">
        <f t="shared" ca="1" si="411"/>
        <v>32</v>
      </c>
      <c r="DT106">
        <f t="shared" ca="1" si="412"/>
        <v>0</v>
      </c>
      <c r="DU106">
        <f t="shared" ca="1" si="413"/>
        <v>0</v>
      </c>
      <c r="DV106">
        <f t="shared" ca="1" si="294"/>
        <v>21.32</v>
      </c>
      <c r="DW106" t="str">
        <f t="shared" ca="1" si="414"/>
        <v>LOST</v>
      </c>
      <c r="DX106">
        <f t="shared" ca="1" si="415"/>
        <v>4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40</v>
      </c>
      <c r="EF106">
        <f t="shared" ca="1" si="423"/>
        <v>44</v>
      </c>
      <c r="EG106">
        <f t="shared" ca="1" si="424"/>
        <v>0</v>
      </c>
      <c r="EH106">
        <f t="shared" ca="1" si="425"/>
        <v>20.86</v>
      </c>
      <c r="EI106" t="str">
        <f t="shared" ca="1" si="426"/>
        <v>LOST</v>
      </c>
      <c r="EJ106">
        <f t="shared" ca="1" si="427"/>
        <v>2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0</v>
      </c>
      <c r="EQ106">
        <f t="shared" ca="1" si="434"/>
        <v>0</v>
      </c>
      <c r="ER106">
        <f t="shared" ca="1" si="435"/>
        <v>0</v>
      </c>
      <c r="ES106">
        <f t="shared" ca="1" si="436"/>
        <v>0</v>
      </c>
      <c r="ET106">
        <f t="shared" ca="1" si="437"/>
        <v>21.68</v>
      </c>
      <c r="EU106" t="str">
        <f t="shared" ca="1" si="438"/>
        <v>WON</v>
      </c>
      <c r="EV106">
        <f t="shared" ca="1" si="439"/>
        <v>5</v>
      </c>
      <c r="EW106">
        <f t="shared" ca="1" si="440"/>
        <v>1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40</v>
      </c>
      <c r="FB106">
        <f t="shared" ca="1" si="445"/>
        <v>0</v>
      </c>
      <c r="FC106">
        <f t="shared" ca="1" si="446"/>
        <v>40</v>
      </c>
      <c r="FD106">
        <f t="shared" ca="1" si="447"/>
        <v>56</v>
      </c>
      <c r="FE106">
        <f t="shared" ca="1" si="448"/>
        <v>0</v>
      </c>
      <c r="FF106">
        <f t="shared" ca="1" si="449"/>
        <v>21.12</v>
      </c>
      <c r="FG106" t="str">
        <f t="shared" ca="1" si="450"/>
        <v>WON</v>
      </c>
      <c r="FH106">
        <f t="shared" ca="1" si="451"/>
        <v>5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47</v>
      </c>
      <c r="FN106">
        <f t="shared" ca="1" si="457"/>
        <v>101</v>
      </c>
      <c r="FO106">
        <f t="shared" ca="1" si="458"/>
        <v>0</v>
      </c>
      <c r="FP106">
        <f t="shared" ca="1" si="459"/>
        <v>16</v>
      </c>
      <c r="FQ106">
        <f t="shared" ca="1" si="460"/>
        <v>0</v>
      </c>
      <c r="FR106">
        <f t="shared" ca="1" si="461"/>
        <v>21.1</v>
      </c>
      <c r="FS106" t="str">
        <f t="shared" ca="1" si="462"/>
        <v>LOST</v>
      </c>
      <c r="FT106">
        <f t="shared" ca="1" si="463"/>
        <v>6</v>
      </c>
      <c r="FU106">
        <f t="shared" ca="1" si="464"/>
        <v>0</v>
      </c>
      <c r="FV106">
        <f t="shared" ca="1" si="465"/>
        <v>1</v>
      </c>
      <c r="FW106">
        <f t="shared" ca="1" si="466"/>
        <v>0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56</v>
      </c>
      <c r="GB106">
        <f t="shared" ca="1" si="471"/>
        <v>0</v>
      </c>
      <c r="GC106">
        <f t="shared" ca="1" si="472"/>
        <v>0</v>
      </c>
      <c r="GD106">
        <f t="shared" ca="1" si="473"/>
        <v>19.649999999999999</v>
      </c>
      <c r="GE106" t="str">
        <f t="shared" ca="1" si="474"/>
        <v>WON</v>
      </c>
      <c r="GF106">
        <f t="shared" ca="1" si="475"/>
        <v>4</v>
      </c>
      <c r="GG106">
        <f t="shared" ca="1" si="476"/>
        <v>1</v>
      </c>
      <c r="GH106">
        <f t="shared" ca="1" si="477"/>
        <v>0</v>
      </c>
      <c r="GI106">
        <f t="shared" ca="1" si="478"/>
        <v>1</v>
      </c>
      <c r="GJ106">
        <f t="shared" ca="1" si="479"/>
        <v>0</v>
      </c>
      <c r="GK106">
        <f t="shared" ca="1" si="480"/>
        <v>4</v>
      </c>
      <c r="GL106">
        <f t="shared" ca="1" si="481"/>
        <v>16</v>
      </c>
      <c r="GM106">
        <f t="shared" ca="1" si="482"/>
        <v>0</v>
      </c>
      <c r="GN106">
        <f t="shared" ca="1" si="483"/>
        <v>0</v>
      </c>
      <c r="GO106">
        <f t="shared" ca="1" si="484"/>
        <v>24</v>
      </c>
      <c r="GP106">
        <f t="shared" ca="1" si="485"/>
        <v>22.16</v>
      </c>
      <c r="GQ106" t="str">
        <f t="shared" ca="1" si="486"/>
        <v>LOST</v>
      </c>
      <c r="GR106">
        <f t="shared" ca="1" si="487"/>
        <v>3</v>
      </c>
      <c r="GS106">
        <f t="shared" ca="1" si="488"/>
        <v>1</v>
      </c>
      <c r="GT106">
        <f t="shared" ca="1" si="489"/>
        <v>0</v>
      </c>
      <c r="GU106">
        <f t="shared" ca="1" si="490"/>
        <v>0</v>
      </c>
      <c r="GV106">
        <f t="shared" ca="1" si="491"/>
        <v>0</v>
      </c>
      <c r="GW106">
        <f t="shared" ca="1" si="492"/>
        <v>0</v>
      </c>
      <c r="GX106">
        <f t="shared" ca="1" si="493"/>
        <v>19</v>
      </c>
      <c r="GY106">
        <f t="shared" ca="1" si="494"/>
        <v>0</v>
      </c>
      <c r="GZ106">
        <f t="shared" ca="1" si="495"/>
        <v>0</v>
      </c>
      <c r="HA106">
        <f t="shared" ca="1" si="496"/>
        <v>0</v>
      </c>
      <c r="HB106">
        <f t="shared" ca="1" si="497"/>
        <v>18.71</v>
      </c>
      <c r="HC106" t="str">
        <f t="shared" ca="1" si="498"/>
        <v>LOST</v>
      </c>
      <c r="HD106">
        <f t="shared" ca="1" si="499"/>
        <v>1</v>
      </c>
      <c r="HE106">
        <f t="shared" ca="1" si="500"/>
        <v>1</v>
      </c>
      <c r="HF106">
        <f t="shared" ca="1" si="501"/>
        <v>0</v>
      </c>
      <c r="HG106">
        <f t="shared" ca="1" si="502"/>
        <v>0</v>
      </c>
      <c r="HH106">
        <f t="shared" ca="1" si="503"/>
        <v>0</v>
      </c>
      <c r="HI106">
        <f t="shared" ca="1" si="504"/>
        <v>0</v>
      </c>
      <c r="HJ106">
        <f t="shared" ca="1" si="505"/>
        <v>0</v>
      </c>
      <c r="HK106">
        <f t="shared" ca="1" si="506"/>
        <v>0</v>
      </c>
      <c r="HL106">
        <f t="shared" ca="1" si="507"/>
        <v>0</v>
      </c>
      <c r="HM106">
        <f t="shared" ca="1" si="508"/>
        <v>0</v>
      </c>
      <c r="HN106">
        <f t="shared" ca="1" si="509"/>
        <v>22.5</v>
      </c>
      <c r="HO106" t="str">
        <f t="shared" ca="1" si="510"/>
        <v>WON</v>
      </c>
      <c r="HP106">
        <f t="shared" ca="1" si="511"/>
        <v>3</v>
      </c>
      <c r="HQ106">
        <f t="shared" ca="1" si="512"/>
        <v>2</v>
      </c>
      <c r="HR106">
        <f t="shared" ca="1" si="513"/>
        <v>0</v>
      </c>
      <c r="HS106">
        <f t="shared" ca="1" si="514"/>
        <v>1</v>
      </c>
      <c r="HT106">
        <f t="shared" ca="1" si="515"/>
        <v>0</v>
      </c>
      <c r="HU106">
        <f t="shared" ca="1" si="516"/>
        <v>28</v>
      </c>
      <c r="HV106">
        <f t="shared" ca="1" si="517"/>
        <v>0</v>
      </c>
      <c r="HW106">
        <f t="shared" ca="1" si="518"/>
        <v>16</v>
      </c>
      <c r="HX106">
        <f t="shared" ca="1" si="519"/>
        <v>0</v>
      </c>
      <c r="HY106">
        <f t="shared" ca="1" si="520"/>
        <v>84</v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16</v>
      </c>
      <c r="G107">
        <f t="shared" ca="1" si="297"/>
        <v>7</v>
      </c>
      <c r="H107">
        <f t="shared" ca="1" si="298"/>
        <v>43.75</v>
      </c>
      <c r="I107">
        <f t="shared" ca="1" si="292"/>
        <v>20.841249999999999</v>
      </c>
      <c r="J107">
        <f t="shared" ca="1" si="299"/>
        <v>27.841249999999999</v>
      </c>
      <c r="K107">
        <f t="shared" ca="1" si="300"/>
        <v>27.8412499893</v>
      </c>
      <c r="L107">
        <f t="shared" ca="1" si="301"/>
        <v>109</v>
      </c>
      <c r="M107">
        <f t="shared" ca="1" si="302"/>
        <v>24.05</v>
      </c>
      <c r="N107">
        <f t="shared" ca="1" si="303"/>
        <v>82</v>
      </c>
      <c r="O107">
        <f t="shared" ca="1" si="304"/>
        <v>24.049999989300002</v>
      </c>
      <c r="P107">
        <f t="shared" ca="1" si="305"/>
        <v>114</v>
      </c>
      <c r="Q107">
        <f t="shared" ca="1" si="306"/>
        <v>59</v>
      </c>
      <c r="R107">
        <f t="shared" ca="1" si="307"/>
        <v>15</v>
      </c>
      <c r="S107">
        <f t="shared" ca="1" si="308"/>
        <v>6</v>
      </c>
      <c r="T107">
        <f t="shared" ca="1" si="309"/>
        <v>107</v>
      </c>
      <c r="U107" t="str">
        <f t="shared" ca="1" si="293"/>
        <v>892993984940Andy Morgan</v>
      </c>
      <c r="V107">
        <f t="shared" ca="1" si="310"/>
        <v>53</v>
      </c>
      <c r="W107">
        <f t="shared" si="311"/>
        <v>106</v>
      </c>
      <c r="X107">
        <f t="shared" ca="1" si="312"/>
        <v>236</v>
      </c>
      <c r="Y107">
        <f t="shared" ca="1" si="313"/>
        <v>11</v>
      </c>
      <c r="Z107" t="str">
        <f t="shared" ca="1" si="314"/>
        <v>988Andy Morganzz</v>
      </c>
      <c r="AA107">
        <f t="shared" ca="1" si="315"/>
        <v>39</v>
      </c>
      <c r="AB107">
        <f t="shared" si="316"/>
        <v>106</v>
      </c>
      <c r="AC107">
        <f t="shared" ca="1" si="317"/>
        <v>31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23.39</v>
      </c>
      <c r="CM107" t="str">
        <f t="shared" ca="1" si="379"/>
        <v>WON</v>
      </c>
      <c r="CN107">
        <f t="shared" ca="1" si="380"/>
        <v>6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12</v>
      </c>
      <c r="CT107">
        <f t="shared" ca="1" si="386"/>
        <v>0</v>
      </c>
      <c r="CU107">
        <f t="shared" ca="1" si="387"/>
        <v>84</v>
      </c>
      <c r="CV107">
        <f t="shared" ca="1" si="388"/>
        <v>40</v>
      </c>
      <c r="CW107">
        <f t="shared" ca="1" si="389"/>
        <v>0</v>
      </c>
      <c r="CX107">
        <f t="shared" ca="1" si="390"/>
        <v>22.33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2</v>
      </c>
      <c r="DC107">
        <f t="shared" ca="1" si="395"/>
        <v>2</v>
      </c>
      <c r="DD107">
        <f t="shared" ca="1" si="396"/>
        <v>36</v>
      </c>
      <c r="DE107">
        <f t="shared" ca="1" si="397"/>
        <v>2</v>
      </c>
      <c r="DF107">
        <f t="shared" ca="1" si="398"/>
        <v>0</v>
      </c>
      <c r="DG107">
        <f t="shared" ca="1" si="399"/>
        <v>12</v>
      </c>
      <c r="DH107">
        <f t="shared" ca="1" si="400"/>
        <v>0</v>
      </c>
      <c r="DI107">
        <f t="shared" ca="1" si="401"/>
        <v>60</v>
      </c>
      <c r="DJ107">
        <f t="shared" ca="1" si="402"/>
        <v>21.48</v>
      </c>
      <c r="DK107" t="str">
        <f t="shared" ca="1" si="403"/>
        <v>LOST</v>
      </c>
      <c r="DL107">
        <f t="shared" ca="1" si="404"/>
        <v>4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40</v>
      </c>
      <c r="DS107">
        <f t="shared" ca="1" si="411"/>
        <v>0</v>
      </c>
      <c r="DT107">
        <f t="shared" ca="1" si="412"/>
        <v>0</v>
      </c>
      <c r="DU107">
        <f t="shared" ca="1" si="413"/>
        <v>0</v>
      </c>
      <c r="DV107">
        <f t="shared" ca="1" si="294"/>
        <v>20.65</v>
      </c>
      <c r="DW107" t="str">
        <f t="shared" ca="1" si="414"/>
        <v>WON</v>
      </c>
      <c r="DX107">
        <f t="shared" ca="1" si="415"/>
        <v>3</v>
      </c>
      <c r="DY107">
        <f t="shared" ca="1" si="416"/>
        <v>0</v>
      </c>
      <c r="DZ107">
        <f t="shared" ca="1" si="417"/>
        <v>0</v>
      </c>
      <c r="EA107">
        <f t="shared" ca="1" si="418"/>
        <v>2</v>
      </c>
      <c r="EB107">
        <f t="shared" ca="1" si="419"/>
        <v>2</v>
      </c>
      <c r="EC107">
        <f t="shared" ca="1" si="420"/>
        <v>8</v>
      </c>
      <c r="ED107">
        <f t="shared" ca="1" si="421"/>
        <v>16</v>
      </c>
      <c r="EE107">
        <f t="shared" ca="1" si="422"/>
        <v>0</v>
      </c>
      <c r="EF107">
        <f t="shared" ca="1" si="423"/>
        <v>0</v>
      </c>
      <c r="EG107">
        <f t="shared" ca="1" si="424"/>
        <v>55</v>
      </c>
      <c r="EH107">
        <f t="shared" ca="1" si="425"/>
        <v>18.3</v>
      </c>
      <c r="EI107" t="str">
        <f t="shared" ca="1" si="426"/>
        <v>WON</v>
      </c>
      <c r="EJ107">
        <f t="shared" ca="1" si="427"/>
        <v>3</v>
      </c>
      <c r="EK107">
        <f t="shared" ca="1" si="428"/>
        <v>0</v>
      </c>
      <c r="EL107">
        <f t="shared" ca="1" si="429"/>
        <v>0</v>
      </c>
      <c r="EM107">
        <f t="shared" ca="1" si="430"/>
        <v>1</v>
      </c>
      <c r="EN107">
        <f t="shared" ca="1" si="431"/>
        <v>0</v>
      </c>
      <c r="EO107">
        <f t="shared" ca="1" si="432"/>
        <v>32</v>
      </c>
      <c r="EP107">
        <f t="shared" ca="1" si="433"/>
        <v>0</v>
      </c>
      <c r="EQ107">
        <f t="shared" ca="1" si="434"/>
        <v>38</v>
      </c>
      <c r="ER107">
        <f t="shared" ca="1" si="435"/>
        <v>0</v>
      </c>
      <c r="ES107">
        <f t="shared" ca="1" si="436"/>
        <v>20</v>
      </c>
      <c r="ET107">
        <f t="shared" ca="1" si="437"/>
        <v>22.03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95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16.62</v>
      </c>
      <c r="FG107" t="str">
        <f t="shared" ca="1" si="450"/>
        <v>LOST</v>
      </c>
      <c r="FH107">
        <f t="shared" ca="1" si="451"/>
        <v>2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21.67</v>
      </c>
      <c r="FS107" t="str">
        <f t="shared" ca="1" si="462"/>
        <v>WON</v>
      </c>
      <c r="FT107">
        <f t="shared" ca="1" si="463"/>
        <v>2</v>
      </c>
      <c r="FU107">
        <f t="shared" ca="1" si="464"/>
        <v>4</v>
      </c>
      <c r="FV107">
        <f t="shared" ca="1" si="465"/>
        <v>0</v>
      </c>
      <c r="FW107">
        <f t="shared" ca="1" si="466"/>
        <v>2</v>
      </c>
      <c r="FX107">
        <f t="shared" ca="1" si="467"/>
        <v>16</v>
      </c>
      <c r="FY107">
        <f t="shared" ca="1" si="468"/>
        <v>8</v>
      </c>
      <c r="FZ107">
        <f t="shared" ca="1" si="469"/>
        <v>0</v>
      </c>
      <c r="GA107">
        <f t="shared" ca="1" si="470"/>
        <v>0</v>
      </c>
      <c r="GB107">
        <f t="shared" ca="1" si="471"/>
        <v>72</v>
      </c>
      <c r="GC107">
        <f t="shared" ca="1" si="472"/>
        <v>5</v>
      </c>
      <c r="GD107">
        <f t="shared" ca="1" si="473"/>
        <v>18.75</v>
      </c>
      <c r="GE107" t="str">
        <f t="shared" ca="1" si="474"/>
        <v>LOST</v>
      </c>
      <c r="GF107">
        <f t="shared" ca="1" si="475"/>
        <v>2</v>
      </c>
      <c r="GG107">
        <f t="shared" ca="1" si="476"/>
        <v>0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>
        <f t="shared" ca="1" si="485"/>
        <v>24.05</v>
      </c>
      <c r="GQ107" t="str">
        <f t="shared" ca="1" si="486"/>
        <v>WON</v>
      </c>
      <c r="GR107">
        <f t="shared" ca="1" si="487"/>
        <v>5</v>
      </c>
      <c r="GS107">
        <f t="shared" ca="1" si="488"/>
        <v>1</v>
      </c>
      <c r="GT107">
        <f t="shared" ca="1" si="489"/>
        <v>1</v>
      </c>
      <c r="GU107">
        <f t="shared" ca="1" si="490"/>
        <v>1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60</v>
      </c>
      <c r="GZ107">
        <f t="shared" ca="1" si="495"/>
        <v>40</v>
      </c>
      <c r="HA107">
        <f t="shared" ca="1" si="496"/>
        <v>20</v>
      </c>
      <c r="HB107">
        <f t="shared" ca="1" si="497"/>
        <v>19.88</v>
      </c>
      <c r="HC107" t="str">
        <f t="shared" ca="1" si="498"/>
        <v>WON</v>
      </c>
      <c r="HD107">
        <f t="shared" ca="1" si="499"/>
        <v>5</v>
      </c>
      <c r="HE107">
        <f t="shared" ca="1" si="500"/>
        <v>3</v>
      </c>
      <c r="HF107">
        <f t="shared" ca="1" si="501"/>
        <v>1</v>
      </c>
      <c r="HG107">
        <f t="shared" ca="1" si="502"/>
        <v>2</v>
      </c>
      <c r="HH107">
        <f t="shared" ca="1" si="503"/>
        <v>80</v>
      </c>
      <c r="HI107">
        <f t="shared" ca="1" si="504"/>
        <v>32</v>
      </c>
      <c r="HJ107">
        <f t="shared" ca="1" si="505"/>
        <v>10</v>
      </c>
      <c r="HK107">
        <f t="shared" ca="1" si="506"/>
        <v>0</v>
      </c>
      <c r="HL107">
        <f t="shared" ca="1" si="507"/>
        <v>8</v>
      </c>
      <c r="HM107">
        <f t="shared" ca="1" si="508"/>
        <v>0</v>
      </c>
      <c r="HN107">
        <f t="shared" ca="1" si="509"/>
        <v>19.32</v>
      </c>
      <c r="HO107" t="str">
        <f t="shared" ca="1" si="510"/>
        <v>LOST</v>
      </c>
      <c r="HP107">
        <f t="shared" ca="1" si="511"/>
        <v>4</v>
      </c>
      <c r="HQ107">
        <f t="shared" ca="1" si="512"/>
        <v>0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0</v>
      </c>
      <c r="HV107">
        <f t="shared" ca="1" si="517"/>
        <v>0</v>
      </c>
      <c r="HW107">
        <f t="shared" ca="1" si="518"/>
        <v>35</v>
      </c>
      <c r="HX107">
        <f t="shared" ca="1" si="519"/>
        <v>0</v>
      </c>
      <c r="HY107">
        <f t="shared" ca="1" si="520"/>
        <v>0</v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7"/>
        <v>5</v>
      </c>
      <c r="H108">
        <f t="shared" ca="1" si="298"/>
        <v>45.454545454545453</v>
      </c>
      <c r="I108">
        <f t="shared" ca="1" si="292"/>
        <v>20.010000000000002</v>
      </c>
      <c r="J108">
        <f t="shared" ca="1" si="299"/>
        <v>25.01</v>
      </c>
      <c r="K108">
        <f t="shared" ca="1" si="300"/>
        <v>25.009999989200001</v>
      </c>
      <c r="L108">
        <f t="shared" ca="1" si="301"/>
        <v>83</v>
      </c>
      <c r="M108">
        <f t="shared" ca="1" si="302"/>
        <v>24.94</v>
      </c>
      <c r="N108">
        <f t="shared" ca="1" si="303"/>
        <v>72</v>
      </c>
      <c r="O108">
        <f t="shared" ca="1" si="304"/>
        <v>24.9399999892</v>
      </c>
      <c r="P108">
        <f t="shared" ca="1" si="305"/>
        <v>109</v>
      </c>
      <c r="Q108">
        <f t="shared" ca="1" si="306"/>
        <v>34</v>
      </c>
      <c r="R108">
        <f t="shared" ca="1" si="307"/>
        <v>15</v>
      </c>
      <c r="S108">
        <f t="shared" ca="1" si="308"/>
        <v>2</v>
      </c>
      <c r="T108">
        <f t="shared" ca="1" si="309"/>
        <v>70</v>
      </c>
      <c r="U108" t="str">
        <f t="shared" ca="1" si="293"/>
        <v>929997984965Lee Royal</v>
      </c>
      <c r="V108">
        <f t="shared" ca="1" si="310"/>
        <v>74</v>
      </c>
      <c r="W108">
        <f t="shared" si="311"/>
        <v>107</v>
      </c>
      <c r="X108">
        <f t="shared" ca="1" si="312"/>
        <v>42</v>
      </c>
      <c r="Y108">
        <f t="shared" ca="1" si="313"/>
        <v>6</v>
      </c>
      <c r="Z108" t="str">
        <f t="shared" ca="1" si="314"/>
        <v>993Lee Royalzz</v>
      </c>
      <c r="AA108">
        <f t="shared" ca="1" si="315"/>
        <v>72</v>
      </c>
      <c r="AB108">
        <f t="shared" si="316"/>
        <v>107</v>
      </c>
      <c r="AC108">
        <f t="shared" ca="1" si="317"/>
        <v>41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24.94</v>
      </c>
      <c r="CY108" t="str">
        <f t="shared" ca="1" si="391"/>
        <v>WON</v>
      </c>
      <c r="CZ108">
        <f t="shared" ca="1" si="392"/>
        <v>2</v>
      </c>
      <c r="DA108">
        <f t="shared" ca="1" si="393"/>
        <v>2</v>
      </c>
      <c r="DB108">
        <f t="shared" ca="1" si="394"/>
        <v>2</v>
      </c>
      <c r="DC108">
        <f t="shared" ca="1" si="395"/>
        <v>1</v>
      </c>
      <c r="DD108">
        <f t="shared" ca="1" si="396"/>
        <v>0</v>
      </c>
      <c r="DE108">
        <f t="shared" ca="1" si="397"/>
        <v>0</v>
      </c>
      <c r="DF108">
        <f t="shared" ca="1" si="398"/>
        <v>0</v>
      </c>
      <c r="DG108">
        <f t="shared" ca="1" si="399"/>
        <v>32</v>
      </c>
      <c r="DH108">
        <f t="shared" ca="1" si="400"/>
        <v>4</v>
      </c>
      <c r="DI108">
        <f t="shared" ca="1" si="401"/>
        <v>24</v>
      </c>
      <c r="DJ108">
        <f t="shared" ca="1" si="402"/>
        <v>22.1</v>
      </c>
      <c r="DK108" t="str">
        <f t="shared" ca="1" si="403"/>
        <v>WON</v>
      </c>
      <c r="DL108">
        <f t="shared" ca="1" si="404"/>
        <v>3</v>
      </c>
      <c r="DM108">
        <f t="shared" ca="1" si="405"/>
        <v>1</v>
      </c>
      <c r="DN108">
        <f t="shared" ca="1" si="406"/>
        <v>0</v>
      </c>
      <c r="DO108">
        <f t="shared" ca="1" si="407"/>
        <v>1</v>
      </c>
      <c r="DP108">
        <f t="shared" ca="1" si="408"/>
        <v>0</v>
      </c>
      <c r="DQ108">
        <f t="shared" ca="1" si="409"/>
        <v>58</v>
      </c>
      <c r="DR108">
        <f t="shared" ca="1" si="410"/>
        <v>91</v>
      </c>
      <c r="DS108">
        <f t="shared" ca="1" si="411"/>
        <v>20</v>
      </c>
      <c r="DT108">
        <f t="shared" ca="1" si="412"/>
        <v>0</v>
      </c>
      <c r="DU108">
        <f t="shared" ca="1" si="413"/>
        <v>0</v>
      </c>
      <c r="DV108">
        <f t="shared" ca="1" si="294"/>
        <v>17.690000000000001</v>
      </c>
      <c r="DW108" t="str">
        <f t="shared" ca="1" si="414"/>
        <v>WON</v>
      </c>
      <c r="DX108">
        <f t="shared" ca="1" si="415"/>
        <v>4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20</v>
      </c>
      <c r="ED108">
        <f t="shared" ca="1" si="421"/>
        <v>0</v>
      </c>
      <c r="EE108">
        <f t="shared" ca="1" si="422"/>
        <v>40</v>
      </c>
      <c r="EF108">
        <f t="shared" ca="1" si="423"/>
        <v>10</v>
      </c>
      <c r="EG108">
        <f t="shared" ca="1" si="424"/>
        <v>0</v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>
        <f t="shared" ca="1" si="449"/>
        <v>16.88</v>
      </c>
      <c r="FG108" t="str">
        <f t="shared" ca="1" si="450"/>
        <v>LOST</v>
      </c>
      <c r="FH108">
        <f t="shared" ca="1" si="451"/>
        <v>2</v>
      </c>
      <c r="FI108">
        <f t="shared" ca="1" si="452"/>
        <v>1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>
        <f t="shared" ca="1" si="461"/>
        <v>21.66</v>
      </c>
      <c r="FS108" t="str">
        <f t="shared" ca="1" si="462"/>
        <v>LOST</v>
      </c>
      <c r="FT108">
        <f t="shared" ca="1" si="463"/>
        <v>2</v>
      </c>
      <c r="FU108">
        <f t="shared" ca="1" si="464"/>
        <v>2</v>
      </c>
      <c r="FV108">
        <f t="shared" ca="1" si="465"/>
        <v>0</v>
      </c>
      <c r="FW108">
        <f t="shared" ca="1" si="466"/>
        <v>0</v>
      </c>
      <c r="FX108">
        <f t="shared" ca="1" si="467"/>
        <v>0</v>
      </c>
      <c r="FY108">
        <f t="shared" ca="1" si="468"/>
        <v>0</v>
      </c>
      <c r="FZ108">
        <f t="shared" ca="1" si="469"/>
        <v>20</v>
      </c>
      <c r="GA108">
        <f t="shared" ca="1" si="470"/>
        <v>0</v>
      </c>
      <c r="GB108">
        <f t="shared" ca="1" si="471"/>
        <v>0</v>
      </c>
      <c r="GC108">
        <f t="shared" ca="1" si="472"/>
        <v>0</v>
      </c>
      <c r="GD108">
        <f t="shared" ca="1" si="473"/>
        <v>18.43</v>
      </c>
      <c r="GE108" t="str">
        <f t="shared" ca="1" si="474"/>
        <v>LOST</v>
      </c>
      <c r="GF108">
        <f t="shared" ca="1" si="475"/>
        <v>3</v>
      </c>
      <c r="GG108">
        <f t="shared" ca="1" si="476"/>
        <v>0</v>
      </c>
      <c r="GH108">
        <f t="shared" ca="1" si="477"/>
        <v>0</v>
      </c>
      <c r="GI108">
        <f t="shared" ca="1" si="478"/>
        <v>0</v>
      </c>
      <c r="GJ108">
        <f t="shared" ca="1" si="479"/>
        <v>0</v>
      </c>
      <c r="GK108">
        <f t="shared" ca="1" si="480"/>
        <v>0</v>
      </c>
      <c r="GL108">
        <f t="shared" ca="1" si="481"/>
        <v>0</v>
      </c>
      <c r="GM108">
        <f t="shared" ca="1" si="482"/>
        <v>70</v>
      </c>
      <c r="GN108">
        <f t="shared" ca="1" si="483"/>
        <v>0</v>
      </c>
      <c r="GO108">
        <f t="shared" ca="1" si="484"/>
        <v>0</v>
      </c>
      <c r="GP108">
        <f t="shared" ca="1" si="485"/>
        <v>17.96</v>
      </c>
      <c r="GQ108" t="str">
        <f t="shared" ca="1" si="486"/>
        <v>WON</v>
      </c>
      <c r="GR108">
        <f t="shared" ca="1" si="487"/>
        <v>8</v>
      </c>
      <c r="GS108">
        <f t="shared" ca="1" si="488"/>
        <v>1</v>
      </c>
      <c r="GT108">
        <f t="shared" ca="1" si="489"/>
        <v>0</v>
      </c>
      <c r="GU108">
        <f t="shared" ca="1" si="490"/>
        <v>2</v>
      </c>
      <c r="GV108">
        <f t="shared" ca="1" si="491"/>
        <v>20</v>
      </c>
      <c r="GW108">
        <f t="shared" ca="1" si="492"/>
        <v>40</v>
      </c>
      <c r="GX108">
        <f t="shared" ca="1" si="493"/>
        <v>4</v>
      </c>
      <c r="GY108">
        <f t="shared" ca="1" si="494"/>
        <v>0</v>
      </c>
      <c r="GZ108">
        <f t="shared" ca="1" si="495"/>
        <v>8</v>
      </c>
      <c r="HA108">
        <f t="shared" ca="1" si="496"/>
        <v>0</v>
      </c>
      <c r="HB108">
        <f t="shared" ca="1" si="497"/>
        <v>21.56</v>
      </c>
      <c r="HC108" t="str">
        <f t="shared" ca="1" si="498"/>
        <v>WON</v>
      </c>
      <c r="HD108">
        <f t="shared" ca="1" si="499"/>
        <v>2</v>
      </c>
      <c r="HE108">
        <f t="shared" ca="1" si="500"/>
        <v>2</v>
      </c>
      <c r="HF108">
        <f t="shared" ca="1" si="501"/>
        <v>0</v>
      </c>
      <c r="HG108">
        <f t="shared" ca="1" si="502"/>
        <v>1</v>
      </c>
      <c r="HH108">
        <f t="shared" ca="1" si="503"/>
        <v>0</v>
      </c>
      <c r="HI108">
        <f t="shared" ca="1" si="504"/>
        <v>10</v>
      </c>
      <c r="HJ108">
        <f t="shared" ca="1" si="505"/>
        <v>0</v>
      </c>
      <c r="HK108">
        <f t="shared" ca="1" si="506"/>
        <v>40</v>
      </c>
      <c r="HL108">
        <f t="shared" ca="1" si="507"/>
        <v>40</v>
      </c>
      <c r="HM108">
        <f t="shared" ca="1" si="508"/>
        <v>0</v>
      </c>
      <c r="HN108">
        <f t="shared" ca="1" si="509"/>
        <v>20.5</v>
      </c>
      <c r="HO108" t="str">
        <f t="shared" ca="1" si="510"/>
        <v>LOST</v>
      </c>
      <c r="HP108">
        <f t="shared" ca="1" si="511"/>
        <v>1</v>
      </c>
      <c r="HQ108">
        <f t="shared" ca="1" si="512"/>
        <v>2</v>
      </c>
      <c r="HR108">
        <f t="shared" ca="1" si="513"/>
        <v>0</v>
      </c>
      <c r="HS108">
        <f t="shared" ca="1" si="514"/>
        <v>0</v>
      </c>
      <c r="HT108">
        <f t="shared" ca="1" si="515"/>
        <v>0</v>
      </c>
      <c r="HU108">
        <f t="shared" ca="1" si="516"/>
        <v>0</v>
      </c>
      <c r="HV108">
        <f t="shared" ca="1" si="517"/>
        <v>0</v>
      </c>
      <c r="HW108">
        <f t="shared" ca="1" si="518"/>
        <v>0</v>
      </c>
      <c r="HX108">
        <f t="shared" ca="1" si="519"/>
        <v>0</v>
      </c>
      <c r="HY108">
        <f t="shared" ca="1" si="520"/>
        <v>0</v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16</v>
      </c>
      <c r="G109">
        <f t="shared" ca="1" si="297"/>
        <v>5</v>
      </c>
      <c r="H109">
        <f t="shared" ca="1" si="298"/>
        <v>31.25</v>
      </c>
      <c r="I109">
        <f t="shared" ca="1" si="292"/>
        <v>20.953749999999999</v>
      </c>
      <c r="J109">
        <f t="shared" ca="1" si="299"/>
        <v>25.953749999999999</v>
      </c>
      <c r="K109">
        <f t="shared" ca="1" si="300"/>
        <v>25.9537499891</v>
      </c>
      <c r="L109">
        <f t="shared" ca="1" si="301"/>
        <v>32</v>
      </c>
      <c r="M109">
        <f t="shared" ca="1" si="302"/>
        <v>23.72</v>
      </c>
      <c r="N109">
        <f t="shared" ca="1" si="303"/>
        <v>87</v>
      </c>
      <c r="O109">
        <f t="shared" ca="1" si="304"/>
        <v>23.7199999891</v>
      </c>
      <c r="P109">
        <f t="shared" ca="1" si="305"/>
        <v>34</v>
      </c>
      <c r="Q109">
        <f t="shared" ca="1" si="306"/>
        <v>66</v>
      </c>
      <c r="R109">
        <f t="shared" ca="1" si="307"/>
        <v>20</v>
      </c>
      <c r="S109">
        <f t="shared" ca="1" si="308"/>
        <v>1</v>
      </c>
      <c r="T109">
        <f t="shared" ca="1" si="309"/>
        <v>109</v>
      </c>
      <c r="U109" t="str">
        <f t="shared" ca="1" si="293"/>
        <v>890998979933Dennis Harris</v>
      </c>
      <c r="V109">
        <f t="shared" ca="1" si="310"/>
        <v>52</v>
      </c>
      <c r="W109">
        <f t="shared" si="311"/>
        <v>108</v>
      </c>
      <c r="X109">
        <f t="shared" ca="1" si="312"/>
        <v>160</v>
      </c>
      <c r="Y109">
        <f t="shared" ca="1" si="313"/>
        <v>8</v>
      </c>
      <c r="Z109" t="str">
        <f t="shared" ca="1" si="314"/>
        <v>991Dennis Harriszz</v>
      </c>
      <c r="AA109">
        <f t="shared" ca="1" si="315"/>
        <v>62</v>
      </c>
      <c r="AB109">
        <f t="shared" si="316"/>
        <v>108</v>
      </c>
      <c r="AC109">
        <f t="shared" ca="1" si="317"/>
        <v>110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>
        <f t="shared" ca="1" si="378"/>
        <v>20.52</v>
      </c>
      <c r="CM109" t="str">
        <f t="shared" ca="1" si="379"/>
        <v>LOST</v>
      </c>
      <c r="CN109">
        <f t="shared" ca="1" si="380"/>
        <v>4</v>
      </c>
      <c r="CO109">
        <f t="shared" ca="1" si="381"/>
        <v>0</v>
      </c>
      <c r="CP109">
        <f t="shared" ca="1" si="382"/>
        <v>1</v>
      </c>
      <c r="CQ109">
        <f t="shared" ca="1" si="383"/>
        <v>0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21.03</v>
      </c>
      <c r="CY109" t="str">
        <f t="shared" ca="1" si="391"/>
        <v>WON</v>
      </c>
      <c r="CZ109">
        <f t="shared" ca="1" si="392"/>
        <v>2</v>
      </c>
      <c r="DA109">
        <f t="shared" ca="1" si="393"/>
        <v>3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74</v>
      </c>
      <c r="DF109">
        <f t="shared" ca="1" si="398"/>
        <v>0</v>
      </c>
      <c r="DG109">
        <f t="shared" ca="1" si="399"/>
        <v>0</v>
      </c>
      <c r="DH109">
        <f t="shared" ca="1" si="400"/>
        <v>20</v>
      </c>
      <c r="DI109">
        <f t="shared" ca="1" si="401"/>
        <v>40</v>
      </c>
      <c r="DJ109">
        <f t="shared" ca="1" si="402"/>
        <v>22.22</v>
      </c>
      <c r="DK109" t="str">
        <f t="shared" ca="1" si="403"/>
        <v>LOST</v>
      </c>
      <c r="DL109">
        <f t="shared" ca="1" si="404"/>
        <v>1</v>
      </c>
      <c r="DM109">
        <f t="shared" ca="1" si="405"/>
        <v>2</v>
      </c>
      <c r="DN109">
        <f t="shared" ca="1" si="406"/>
        <v>0</v>
      </c>
      <c r="DO109">
        <f t="shared" ca="1" si="407"/>
        <v>0</v>
      </c>
      <c r="DP109">
        <f t="shared" ca="1" si="408"/>
        <v>0</v>
      </c>
      <c r="DQ109">
        <f t="shared" ca="1" si="409"/>
        <v>0</v>
      </c>
      <c r="DR109">
        <f t="shared" ca="1" si="410"/>
        <v>0</v>
      </c>
      <c r="DS109">
        <f t="shared" ca="1" si="411"/>
        <v>0</v>
      </c>
      <c r="DT109">
        <f t="shared" ca="1" si="412"/>
        <v>0</v>
      </c>
      <c r="DU109">
        <f t="shared" ca="1" si="413"/>
        <v>0</v>
      </c>
      <c r="DV109">
        <f t="shared" ca="1" si="294"/>
        <v>19.89</v>
      </c>
      <c r="DW109" t="str">
        <f t="shared" ca="1" si="414"/>
        <v>LOST</v>
      </c>
      <c r="DX109">
        <f t="shared" ca="1" si="415"/>
        <v>6</v>
      </c>
      <c r="DY109">
        <f t="shared" ca="1" si="416"/>
        <v>1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40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17.14</v>
      </c>
      <c r="EI109" t="str">
        <f t="shared" ca="1" si="426"/>
        <v>LOST</v>
      </c>
      <c r="EJ109">
        <f t="shared" ca="1" si="427"/>
        <v>3</v>
      </c>
      <c r="EK109">
        <f t="shared" ca="1" si="428"/>
        <v>0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0</v>
      </c>
      <c r="ER109">
        <f t="shared" ca="1" si="435"/>
        <v>0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>
        <f t="shared" ca="1" si="449"/>
        <v>22.15</v>
      </c>
      <c r="FG109" t="str">
        <f t="shared" ca="1" si="450"/>
        <v>LOST</v>
      </c>
      <c r="FH109">
        <f t="shared" ca="1" si="451"/>
        <v>8</v>
      </c>
      <c r="FI109">
        <f t="shared" ca="1" si="452"/>
        <v>0</v>
      </c>
      <c r="FJ109">
        <f t="shared" ca="1" si="453"/>
        <v>0</v>
      </c>
      <c r="FK109">
        <f t="shared" ca="1" si="454"/>
        <v>1</v>
      </c>
      <c r="FL109">
        <f t="shared" ca="1" si="455"/>
        <v>108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22.98</v>
      </c>
      <c r="FS109" t="str">
        <f t="shared" ca="1" si="462"/>
        <v>LOST</v>
      </c>
      <c r="FT109">
        <f t="shared" ca="1" si="463"/>
        <v>4</v>
      </c>
      <c r="FU109">
        <f t="shared" ca="1" si="464"/>
        <v>3</v>
      </c>
      <c r="FV109">
        <f t="shared" ca="1" si="465"/>
        <v>0</v>
      </c>
      <c r="FW109">
        <f t="shared" ca="1" si="466"/>
        <v>0</v>
      </c>
      <c r="FX109">
        <f t="shared" ca="1" si="467"/>
        <v>0</v>
      </c>
      <c r="FY109">
        <f t="shared" ca="1" si="468"/>
        <v>0</v>
      </c>
      <c r="FZ109">
        <f t="shared" ca="1" si="469"/>
        <v>0</v>
      </c>
      <c r="GA109">
        <f t="shared" ca="1" si="470"/>
        <v>0</v>
      </c>
      <c r="GB109">
        <f t="shared" ca="1" si="471"/>
        <v>0</v>
      </c>
      <c r="GC109">
        <f t="shared" ca="1" si="472"/>
        <v>0</v>
      </c>
      <c r="GD109">
        <f t="shared" ca="1" si="473"/>
        <v>18.34</v>
      </c>
      <c r="GE109" t="str">
        <f t="shared" ca="1" si="474"/>
        <v>LOST</v>
      </c>
      <c r="GF109">
        <f t="shared" ca="1" si="475"/>
        <v>2</v>
      </c>
      <c r="GG109">
        <f t="shared" ca="1" si="476"/>
        <v>1</v>
      </c>
      <c r="GH109">
        <f t="shared" ca="1" si="477"/>
        <v>0</v>
      </c>
      <c r="GI109">
        <f t="shared" ca="1" si="478"/>
        <v>1</v>
      </c>
      <c r="GJ109">
        <f t="shared" ca="1" si="479"/>
        <v>72</v>
      </c>
      <c r="GK109">
        <f t="shared" ca="1" si="480"/>
        <v>0</v>
      </c>
      <c r="GL109">
        <f t="shared" ca="1" si="481"/>
        <v>16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21.07</v>
      </c>
      <c r="GQ109" t="str">
        <f t="shared" ca="1" si="486"/>
        <v>LOST</v>
      </c>
      <c r="GR109">
        <f t="shared" ca="1" si="487"/>
        <v>5</v>
      </c>
      <c r="GS109">
        <f t="shared" ca="1" si="488"/>
        <v>0</v>
      </c>
      <c r="GT109">
        <f t="shared" ca="1" si="489"/>
        <v>0</v>
      </c>
      <c r="GU109">
        <f t="shared" ca="1" si="490"/>
        <v>0</v>
      </c>
      <c r="GV109">
        <f t="shared" ca="1" si="491"/>
        <v>0</v>
      </c>
      <c r="GW109">
        <f t="shared" ca="1" si="492"/>
        <v>0</v>
      </c>
      <c r="GX109">
        <f t="shared" ca="1" si="493"/>
        <v>0</v>
      </c>
      <c r="GY109">
        <f t="shared" ca="1" si="494"/>
        <v>0</v>
      </c>
      <c r="GZ109">
        <f t="shared" ca="1" si="495"/>
        <v>0</v>
      </c>
      <c r="HA109">
        <f t="shared" ca="1" si="496"/>
        <v>0</v>
      </c>
      <c r="HB109">
        <f t="shared" ca="1" si="497"/>
        <v>22.43</v>
      </c>
      <c r="HC109" t="str">
        <f t="shared" ca="1" si="498"/>
        <v>WON</v>
      </c>
      <c r="HD109">
        <f t="shared" ca="1" si="499"/>
        <v>5</v>
      </c>
      <c r="HE109">
        <f t="shared" ca="1" si="500"/>
        <v>1</v>
      </c>
      <c r="HF109">
        <f t="shared" ca="1" si="501"/>
        <v>0</v>
      </c>
      <c r="HG109">
        <f t="shared" ca="1" si="502"/>
        <v>1</v>
      </c>
      <c r="HH109">
        <f t="shared" ca="1" si="503"/>
        <v>0</v>
      </c>
      <c r="HI109">
        <f t="shared" ca="1" si="504"/>
        <v>57</v>
      </c>
      <c r="HJ109">
        <f t="shared" ca="1" si="505"/>
        <v>73</v>
      </c>
      <c r="HK109">
        <f t="shared" ca="1" si="506"/>
        <v>20</v>
      </c>
      <c r="HL109">
        <f t="shared" ca="1" si="507"/>
        <v>0</v>
      </c>
      <c r="HM109">
        <f t="shared" ca="1" si="508"/>
        <v>0</v>
      </c>
      <c r="HN109">
        <f t="shared" ca="1" si="509"/>
        <v>20.43</v>
      </c>
      <c r="HO109" t="str">
        <f t="shared" ca="1" si="510"/>
        <v>WON</v>
      </c>
      <c r="HP109">
        <f t="shared" ca="1" si="511"/>
        <v>3</v>
      </c>
      <c r="HQ109">
        <f t="shared" ca="1" si="512"/>
        <v>4</v>
      </c>
      <c r="HR109">
        <f t="shared" ca="1" si="513"/>
        <v>0</v>
      </c>
      <c r="HS109">
        <f t="shared" ca="1" si="514"/>
        <v>1</v>
      </c>
      <c r="HT109">
        <f t="shared" ca="1" si="515"/>
        <v>0</v>
      </c>
      <c r="HU109">
        <f t="shared" ca="1" si="516"/>
        <v>0</v>
      </c>
      <c r="HV109">
        <f t="shared" ca="1" si="517"/>
        <v>20</v>
      </c>
      <c r="HW109">
        <f t="shared" ca="1" si="518"/>
        <v>40</v>
      </c>
      <c r="HX109">
        <f t="shared" ca="1" si="519"/>
        <v>3</v>
      </c>
      <c r="HY109">
        <f t="shared" ca="1" si="520"/>
        <v>0</v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15</v>
      </c>
      <c r="G110">
        <f t="shared" ca="1" si="297"/>
        <v>1</v>
      </c>
      <c r="H110">
        <f t="shared" ca="1" si="298"/>
        <v>6.666666666666667</v>
      </c>
      <c r="I110">
        <f t="shared" ca="1" si="292"/>
        <v>18.567999999999998</v>
      </c>
      <c r="J110">
        <f t="shared" ca="1" si="299"/>
        <v>19.567999999999998</v>
      </c>
      <c r="K110">
        <f t="shared" ca="1" si="300"/>
        <v>19.567999988999997</v>
      </c>
      <c r="L110">
        <f t="shared" ca="1" si="301"/>
        <v>55</v>
      </c>
      <c r="M110">
        <f t="shared" ca="1" si="302"/>
        <v>20.88</v>
      </c>
      <c r="N110">
        <f t="shared" ca="1" si="303"/>
        <v>107</v>
      </c>
      <c r="O110">
        <f t="shared" ca="1" si="304"/>
        <v>20.879999988999998</v>
      </c>
      <c r="P110">
        <f t="shared" ca="1" si="305"/>
        <v>32</v>
      </c>
      <c r="Q110">
        <f t="shared" ca="1" si="306"/>
        <v>43</v>
      </c>
      <c r="R110">
        <f t="shared" ca="1" si="307"/>
        <v>9</v>
      </c>
      <c r="S110">
        <f t="shared" ca="1" si="308"/>
        <v>0</v>
      </c>
      <c r="T110">
        <f t="shared" ca="1" si="309"/>
        <v>61</v>
      </c>
      <c r="U110" t="str">
        <f t="shared" ca="1" si="293"/>
        <v>938999990956Scott Golding</v>
      </c>
      <c r="V110">
        <f t="shared" ca="1" si="310"/>
        <v>79</v>
      </c>
      <c r="W110">
        <f t="shared" si="311"/>
        <v>109</v>
      </c>
      <c r="X110">
        <f t="shared" ca="1" si="312"/>
        <v>157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112</v>
      </c>
      <c r="AB110">
        <f t="shared" si="316"/>
        <v>109</v>
      </c>
      <c r="AC110">
        <f t="shared" ca="1" si="317"/>
        <v>62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20.04</v>
      </c>
      <c r="CM110" t="str">
        <f t="shared" ca="1" si="379"/>
        <v>LOST</v>
      </c>
      <c r="CN110">
        <f t="shared" ca="1" si="380"/>
        <v>4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111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19.53</v>
      </c>
      <c r="CY110" t="str">
        <f t="shared" ca="1" si="391"/>
        <v>LOST</v>
      </c>
      <c r="CZ110">
        <f t="shared" ca="1" si="392"/>
        <v>1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20.48</v>
      </c>
      <c r="DK110" t="str">
        <f t="shared" ca="1" si="403"/>
        <v>LOST</v>
      </c>
      <c r="DL110">
        <f t="shared" ca="1" si="404"/>
        <v>4</v>
      </c>
      <c r="DM110">
        <f t="shared" ca="1" si="405"/>
        <v>0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17.649999999999999</v>
      </c>
      <c r="DW110" t="str">
        <f t="shared" ca="1" si="414"/>
        <v>LOST</v>
      </c>
      <c r="DX110">
        <f t="shared" ca="1" si="415"/>
        <v>3</v>
      </c>
      <c r="DY110">
        <f t="shared" ca="1" si="416"/>
        <v>2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40</v>
      </c>
      <c r="EE110">
        <f t="shared" ca="1" si="422"/>
        <v>104</v>
      </c>
      <c r="EF110">
        <f t="shared" ca="1" si="423"/>
        <v>0</v>
      </c>
      <c r="EG110">
        <f t="shared" ca="1" si="424"/>
        <v>0</v>
      </c>
      <c r="EH110">
        <f t="shared" ca="1" si="425"/>
        <v>17.97</v>
      </c>
      <c r="EI110" t="str">
        <f t="shared" ca="1" si="426"/>
        <v>LOST</v>
      </c>
      <c r="EJ110">
        <f t="shared" ca="1" si="427"/>
        <v>2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36</v>
      </c>
      <c r="ER110">
        <f t="shared" ca="1" si="435"/>
        <v>0</v>
      </c>
      <c r="ES110">
        <f t="shared" ca="1" si="436"/>
        <v>0</v>
      </c>
      <c r="ET110">
        <f t="shared" ca="1" si="437"/>
        <v>17.48</v>
      </c>
      <c r="EU110" t="str">
        <f t="shared" ca="1" si="438"/>
        <v>LOST</v>
      </c>
      <c r="EV110">
        <f t="shared" ca="1" si="439"/>
        <v>1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0</v>
      </c>
      <c r="FD110">
        <f t="shared" ca="1" si="447"/>
        <v>0</v>
      </c>
      <c r="FE110">
        <f t="shared" ca="1" si="448"/>
        <v>0</v>
      </c>
      <c r="FF110">
        <f t="shared" ca="1" si="449"/>
        <v>19.190000000000001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84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17.829999999999998</v>
      </c>
      <c r="FS110" t="str">
        <f t="shared" ca="1" si="462"/>
        <v>LOST</v>
      </c>
      <c r="FT110">
        <f t="shared" ca="1" si="463"/>
        <v>4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17.47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32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17.600000000000001</v>
      </c>
      <c r="GQ110" t="str">
        <f t="shared" ca="1" si="486"/>
        <v>LOST</v>
      </c>
      <c r="GR110">
        <f t="shared" ca="1" si="487"/>
        <v>0</v>
      </c>
      <c r="GS110">
        <f t="shared" ca="1" si="488"/>
        <v>1</v>
      </c>
      <c r="GT110">
        <f t="shared" ca="1" si="489"/>
        <v>0</v>
      </c>
      <c r="GU110">
        <f t="shared" ca="1" si="490"/>
        <v>0</v>
      </c>
      <c r="GV110">
        <f t="shared" ca="1" si="491"/>
        <v>0</v>
      </c>
      <c r="GW110">
        <f t="shared" ca="1" si="492"/>
        <v>0</v>
      </c>
      <c r="GX110">
        <f t="shared" ca="1" si="493"/>
        <v>0</v>
      </c>
      <c r="GY110">
        <f t="shared" ca="1" si="494"/>
        <v>0</v>
      </c>
      <c r="GZ110">
        <f t="shared" ca="1" si="495"/>
        <v>0</v>
      </c>
      <c r="HA110">
        <f t="shared" ca="1" si="496"/>
        <v>0</v>
      </c>
      <c r="HB110">
        <f t="shared" ca="1" si="497"/>
        <v>18.29</v>
      </c>
      <c r="HC110" t="str">
        <f t="shared" ca="1" si="498"/>
        <v>LOST</v>
      </c>
      <c r="HD110">
        <f t="shared" ca="1" si="499"/>
        <v>7</v>
      </c>
      <c r="HE110">
        <f t="shared" ca="1" si="500"/>
        <v>0</v>
      </c>
      <c r="HF110">
        <f t="shared" ca="1" si="501"/>
        <v>0</v>
      </c>
      <c r="HG110">
        <f t="shared" ca="1" si="502"/>
        <v>0</v>
      </c>
      <c r="HH110">
        <f t="shared" ca="1" si="503"/>
        <v>0</v>
      </c>
      <c r="HI110">
        <f t="shared" ca="1" si="504"/>
        <v>0</v>
      </c>
      <c r="HJ110">
        <f t="shared" ca="1" si="505"/>
        <v>0</v>
      </c>
      <c r="HK110">
        <f t="shared" ca="1" si="506"/>
        <v>48</v>
      </c>
      <c r="HL110">
        <f t="shared" ca="1" si="507"/>
        <v>16</v>
      </c>
      <c r="HM110">
        <f t="shared" ca="1" si="508"/>
        <v>0</v>
      </c>
      <c r="HN110">
        <f t="shared" ca="1" si="509"/>
        <v>16.190000000000001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0</v>
      </c>
      <c r="HS110">
        <f t="shared" ca="1" si="514"/>
        <v>0</v>
      </c>
      <c r="HT110">
        <f t="shared" ca="1" si="515"/>
        <v>0</v>
      </c>
      <c r="HU110">
        <f t="shared" ca="1" si="516"/>
        <v>0</v>
      </c>
      <c r="HV110">
        <f t="shared" ca="1" si="517"/>
        <v>0</v>
      </c>
      <c r="HW110">
        <f t="shared" ca="1" si="518"/>
        <v>0</v>
      </c>
      <c r="HX110">
        <f t="shared" ca="1" si="519"/>
        <v>0</v>
      </c>
      <c r="HY110">
        <f t="shared" ca="1" si="520"/>
        <v>0</v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0</v>
      </c>
      <c r="H111">
        <f t="shared" ca="1" si="298"/>
        <v>0</v>
      </c>
      <c r="I111">
        <f t="shared" ca="1" si="292"/>
        <v>18.93</v>
      </c>
      <c r="J111">
        <f t="shared" ca="1" si="299"/>
        <v>18.93</v>
      </c>
      <c r="K111">
        <f t="shared" ca="1" si="300"/>
        <v>18.929999988900001</v>
      </c>
      <c r="L111">
        <f t="shared" ca="1" si="301"/>
        <v>110</v>
      </c>
      <c r="M111">
        <f t="shared" ca="1" si="302"/>
        <v>21.57</v>
      </c>
      <c r="N111">
        <f t="shared" ca="1" si="303"/>
        <v>104</v>
      </c>
      <c r="O111">
        <f t="shared" ca="1" si="304"/>
        <v>21.569999988900001</v>
      </c>
      <c r="P111">
        <f t="shared" ca="1" si="305"/>
        <v>137</v>
      </c>
      <c r="Q111">
        <f t="shared" ca="1" si="306"/>
        <v>10</v>
      </c>
      <c r="R111">
        <f t="shared" ca="1" si="307"/>
        <v>7</v>
      </c>
      <c r="S111">
        <f t="shared" ca="1" si="308"/>
        <v>0</v>
      </c>
      <c r="T111">
        <f t="shared" ca="1" si="309"/>
        <v>24</v>
      </c>
      <c r="U111" t="str">
        <f t="shared" ca="1" si="293"/>
        <v>975999992989Mark Stephens</v>
      </c>
      <c r="V111">
        <f t="shared" ca="1" si="310"/>
        <v>99</v>
      </c>
      <c r="W111">
        <f t="shared" si="311"/>
        <v>110</v>
      </c>
      <c r="X111">
        <f t="shared" ca="1" si="312"/>
        <v>62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108</v>
      </c>
      <c r="AB111">
        <f t="shared" si="316"/>
        <v>110</v>
      </c>
      <c r="AC111">
        <f t="shared" ca="1" si="317"/>
        <v>134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>
        <f t="shared" ca="1" si="378"/>
        <v>18.86</v>
      </c>
      <c r="CM111" t="str">
        <f t="shared" ca="1" si="379"/>
        <v>LOST</v>
      </c>
      <c r="CN111">
        <f t="shared" ca="1" si="380"/>
        <v>4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14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7"/>
        <v>0</v>
      </c>
      <c r="H112">
        <f t="shared" ca="1" si="298"/>
        <v>0</v>
      </c>
      <c r="I112">
        <f t="shared" ca="1" si="292"/>
        <v>13.08</v>
      </c>
      <c r="J112">
        <f t="shared" ca="1" si="299"/>
        <v>13.08</v>
      </c>
      <c r="K112">
        <f t="shared" ca="1" si="300"/>
        <v>13.079999988800001</v>
      </c>
      <c r="L112">
        <f t="shared" ca="1" si="301"/>
        <v>155</v>
      </c>
      <c r="M112">
        <f t="shared" ca="1" si="302"/>
        <v>16.98</v>
      </c>
      <c r="N112">
        <f t="shared" ca="1" si="303"/>
        <v>126</v>
      </c>
      <c r="O112">
        <f t="shared" ca="1" si="304"/>
        <v>16.979999988799999</v>
      </c>
      <c r="P112">
        <f t="shared" ca="1" si="305"/>
        <v>61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338</v>
      </c>
      <c r="W112">
        <f t="shared" si="311"/>
        <v>111</v>
      </c>
      <c r="X112">
        <f t="shared" ca="1" si="312"/>
        <v>31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124</v>
      </c>
      <c r="AB112">
        <f t="shared" si="316"/>
        <v>111</v>
      </c>
      <c r="AC112">
        <f t="shared" ca="1" si="317"/>
        <v>236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9.18</v>
      </c>
      <c r="EU112" t="str">
        <f t="shared" ca="1" si="438"/>
        <v>LOST</v>
      </c>
      <c r="EV112">
        <f t="shared" ca="1" si="439"/>
        <v>0</v>
      </c>
      <c r="EW112">
        <f t="shared" ca="1" si="440"/>
        <v>0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Daniel Barley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3</v>
      </c>
      <c r="G113">
        <f t="shared" ca="1" si="297"/>
        <v>1</v>
      </c>
      <c r="H113">
        <f t="shared" ca="1" si="298"/>
        <v>33.333333333333329</v>
      </c>
      <c r="I113">
        <f t="shared" ca="1" si="292"/>
        <v>16.5</v>
      </c>
      <c r="J113">
        <f t="shared" ca="1" si="299"/>
        <v>17.5</v>
      </c>
      <c r="K113">
        <f t="shared" ca="1" si="300"/>
        <v>17.499999988700001</v>
      </c>
      <c r="L113">
        <f t="shared" ca="1" si="301"/>
        <v>115</v>
      </c>
      <c r="M113">
        <f t="shared" ca="1" si="302"/>
        <v>18.760000000000002</v>
      </c>
      <c r="N113">
        <f t="shared" ca="1" si="303"/>
        <v>119</v>
      </c>
      <c r="O113">
        <f t="shared" ca="1" si="304"/>
        <v>18.759999988700002</v>
      </c>
      <c r="P113">
        <f t="shared" ca="1" si="305"/>
        <v>236</v>
      </c>
      <c r="Q113">
        <f t="shared" ca="1" si="306"/>
        <v>6</v>
      </c>
      <c r="R113">
        <f t="shared" ca="1" si="307"/>
        <v>0</v>
      </c>
      <c r="S113">
        <f t="shared" ca="1" si="308"/>
        <v>0</v>
      </c>
      <c r="T113">
        <f t="shared" ca="1" si="309"/>
        <v>6</v>
      </c>
      <c r="U113" t="str">
        <f t="shared" ca="1" si="293"/>
        <v>993999999993Daniel Barley</v>
      </c>
      <c r="V113">
        <f t="shared" ca="1" si="310"/>
        <v>120</v>
      </c>
      <c r="W113">
        <f t="shared" si="311"/>
        <v>112</v>
      </c>
      <c r="X113">
        <f t="shared" ca="1" si="312"/>
        <v>35</v>
      </c>
      <c r="Y113">
        <f t="shared" ca="1" si="313"/>
        <v>1</v>
      </c>
      <c r="Z113" t="str">
        <f t="shared" ca="1" si="314"/>
        <v>998Daniel Barleyzz</v>
      </c>
      <c r="AA113">
        <f t="shared" ca="1" si="315"/>
        <v>99</v>
      </c>
      <c r="AB113">
        <f t="shared" si="316"/>
        <v>112</v>
      </c>
      <c r="AC113">
        <f t="shared" ca="1" si="317"/>
        <v>109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>
        <f t="shared" ca="1" si="390"/>
        <v>14.8</v>
      </c>
      <c r="CY113" t="str">
        <f t="shared" ca="1" si="391"/>
        <v>WON</v>
      </c>
      <c r="CZ113">
        <f t="shared" ca="1" si="392"/>
        <v>2</v>
      </c>
      <c r="DA113">
        <f t="shared" ca="1" si="393"/>
        <v>0</v>
      </c>
      <c r="DB113">
        <f t="shared" ca="1" si="394"/>
        <v>0</v>
      </c>
      <c r="DC113">
        <f t="shared" ca="1" si="395"/>
        <v>1</v>
      </c>
      <c r="DD113">
        <f t="shared" ca="1" si="396"/>
        <v>0</v>
      </c>
      <c r="DE113">
        <f t="shared" ca="1" si="397"/>
        <v>6</v>
      </c>
      <c r="DF113">
        <f t="shared" ca="1" si="398"/>
        <v>0</v>
      </c>
      <c r="DG113">
        <f t="shared" ca="1" si="399"/>
        <v>16</v>
      </c>
      <c r="DH113">
        <f t="shared" ca="1" si="400"/>
        <v>41</v>
      </c>
      <c r="DI113">
        <f t="shared" ca="1" si="401"/>
        <v>0</v>
      </c>
      <c r="DJ113">
        <f t="shared" ca="1" si="402"/>
        <v>18.760000000000002</v>
      </c>
      <c r="DK113" t="str">
        <f t="shared" ca="1" si="403"/>
        <v>LOST</v>
      </c>
      <c r="DL113">
        <f t="shared" ca="1" si="404"/>
        <v>1</v>
      </c>
      <c r="DM113">
        <f t="shared" ca="1" si="405"/>
        <v>0</v>
      </c>
      <c r="DN113">
        <f t="shared" ca="1" si="406"/>
        <v>0</v>
      </c>
      <c r="DO113">
        <f t="shared" ca="1" si="407"/>
        <v>0</v>
      </c>
      <c r="DP113">
        <f t="shared" ca="1" si="408"/>
        <v>0</v>
      </c>
      <c r="DQ113">
        <f t="shared" ca="1" si="409"/>
        <v>0</v>
      </c>
      <c r="DR113">
        <f t="shared" ca="1" si="410"/>
        <v>0</v>
      </c>
      <c r="DS113">
        <f t="shared" ca="1" si="411"/>
        <v>0</v>
      </c>
      <c r="DT113">
        <f t="shared" ca="1" si="412"/>
        <v>0</v>
      </c>
      <c r="DU113">
        <f t="shared" ca="1" si="413"/>
        <v>0</v>
      </c>
      <c r="DV113">
        <f t="shared" ca="1" si="294"/>
        <v>15.94</v>
      </c>
      <c r="DW113" t="str">
        <f t="shared" ca="1" si="414"/>
        <v>LOST</v>
      </c>
      <c r="DX113">
        <f t="shared" ca="1" si="415"/>
        <v>3</v>
      </c>
      <c r="DY113">
        <f t="shared" ca="1" si="416"/>
        <v>0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0</v>
      </c>
      <c r="ED113">
        <f t="shared" ca="1" si="421"/>
        <v>10</v>
      </c>
      <c r="EE113">
        <f t="shared" ca="1" si="422"/>
        <v>0</v>
      </c>
      <c r="EF113">
        <f t="shared" ca="1" si="423"/>
        <v>16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James O Malley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0</v>
      </c>
      <c r="H114">
        <f t="shared" ca="1" si="298"/>
        <v>0</v>
      </c>
      <c r="I114">
        <f t="shared" ca="1" si="292"/>
        <v>18.37</v>
      </c>
      <c r="J114">
        <f t="shared" ca="1" si="299"/>
        <v>18.37</v>
      </c>
      <c r="K114">
        <f t="shared" ca="1" si="300"/>
        <v>18.3699999886</v>
      </c>
      <c r="L114">
        <f t="shared" ca="1" si="301"/>
        <v>236</v>
      </c>
      <c r="M114">
        <f t="shared" ca="1" si="302"/>
        <v>18.37</v>
      </c>
      <c r="N114">
        <f t="shared" ca="1" si="303"/>
        <v>121</v>
      </c>
      <c r="O114">
        <f t="shared" ca="1" si="304"/>
        <v>18.3699999886</v>
      </c>
      <c r="P114">
        <f t="shared" ca="1" si="305"/>
        <v>163</v>
      </c>
      <c r="Q114">
        <f t="shared" ca="1" si="306"/>
        <v>3</v>
      </c>
      <c r="R114">
        <f t="shared" ca="1" si="307"/>
        <v>1</v>
      </c>
      <c r="S114">
        <f t="shared" ca="1" si="308"/>
        <v>0</v>
      </c>
      <c r="T114">
        <f t="shared" ca="1" si="309"/>
        <v>5</v>
      </c>
      <c r="U114" t="str">
        <f t="shared" ca="1" si="293"/>
        <v>994999998996James O Malley</v>
      </c>
      <c r="V114">
        <f t="shared" ca="1" si="310"/>
        <v>123</v>
      </c>
      <c r="W114">
        <f t="shared" si="311"/>
        <v>113</v>
      </c>
      <c r="X114">
        <f t="shared" ca="1" si="312"/>
        <v>87</v>
      </c>
      <c r="Y114">
        <f t="shared" ca="1" si="313"/>
        <v>0</v>
      </c>
      <c r="Z114" t="str">
        <f t="shared" ca="1" si="314"/>
        <v>999James O Malleyzz</v>
      </c>
      <c r="AA114">
        <f t="shared" ca="1" si="315"/>
        <v>125</v>
      </c>
      <c r="AB114">
        <f t="shared" si="316"/>
        <v>113</v>
      </c>
      <c r="AC114">
        <f t="shared" ca="1" si="317"/>
        <v>81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>
        <f t="shared" ca="1" si="425"/>
        <v>18.37</v>
      </c>
      <c r="EI114" t="str">
        <f t="shared" ca="1" si="426"/>
        <v>LOST</v>
      </c>
      <c r="EJ114">
        <f t="shared" ca="1" si="427"/>
        <v>3</v>
      </c>
      <c r="EK114">
        <f t="shared" ca="1" si="428"/>
        <v>1</v>
      </c>
      <c r="EL114">
        <f t="shared" ca="1" si="429"/>
        <v>0</v>
      </c>
      <c r="EM114">
        <f t="shared" ca="1" si="430"/>
        <v>0</v>
      </c>
      <c r="EN114">
        <f t="shared" ca="1" si="431"/>
        <v>0</v>
      </c>
      <c r="EO114">
        <f t="shared" ca="1" si="432"/>
        <v>0</v>
      </c>
      <c r="EP114">
        <f t="shared" ca="1" si="433"/>
        <v>0</v>
      </c>
      <c r="EQ114">
        <f t="shared" ca="1" si="434"/>
        <v>0</v>
      </c>
      <c r="ER114">
        <f t="shared" ca="1" si="435"/>
        <v>0</v>
      </c>
      <c r="ES114">
        <f t="shared" ca="1" si="436"/>
        <v>0</v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Tony Major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21.03</v>
      </c>
      <c r="J115">
        <f t="shared" ca="1" si="299"/>
        <v>21.03</v>
      </c>
      <c r="K115">
        <f t="shared" ca="1" si="300"/>
        <v>21.029999988500002</v>
      </c>
      <c r="L115">
        <f t="shared" ca="1" si="301"/>
        <v>113</v>
      </c>
      <c r="M115">
        <f t="shared" ca="1" si="302"/>
        <v>21.03</v>
      </c>
      <c r="N115">
        <f t="shared" ca="1" si="303"/>
        <v>106</v>
      </c>
      <c r="O115">
        <f t="shared" ca="1" si="304"/>
        <v>21.029999988500002</v>
      </c>
      <c r="P115">
        <f t="shared" ca="1" si="305"/>
        <v>31</v>
      </c>
      <c r="Q115">
        <f t="shared" ca="1" si="306"/>
        <v>4</v>
      </c>
      <c r="R115">
        <f t="shared" ca="1" si="307"/>
        <v>1</v>
      </c>
      <c r="S115">
        <f t="shared" ca="1" si="308"/>
        <v>0</v>
      </c>
      <c r="T115">
        <f t="shared" ca="1" si="309"/>
        <v>6</v>
      </c>
      <c r="U115" t="str">
        <f t="shared" ca="1" si="293"/>
        <v>993999998995Tony Major</v>
      </c>
      <c r="V115">
        <f t="shared" ca="1" si="310"/>
        <v>118</v>
      </c>
      <c r="W115">
        <f t="shared" si="311"/>
        <v>114</v>
      </c>
      <c r="X115">
        <f t="shared" ca="1" si="312"/>
        <v>60</v>
      </c>
      <c r="Y115">
        <f t="shared" ca="1" si="313"/>
        <v>0</v>
      </c>
      <c r="Z115" t="str">
        <f t="shared" ca="1" si="314"/>
        <v>999Tony Majorzz</v>
      </c>
      <c r="AA115">
        <f t="shared" ca="1" si="315"/>
        <v>141</v>
      </c>
      <c r="AB115">
        <f t="shared" si="316"/>
        <v>114</v>
      </c>
      <c r="AC115">
        <f t="shared" ca="1" si="317"/>
        <v>163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>
        <f t="shared" ca="1" si="425"/>
        <v>21.03</v>
      </c>
      <c r="EI115" t="str">
        <f t="shared" ca="1" si="426"/>
        <v>LOST</v>
      </c>
      <c r="EJ115">
        <f t="shared" ca="1" si="427"/>
        <v>4</v>
      </c>
      <c r="EK115">
        <f t="shared" ca="1" si="428"/>
        <v>1</v>
      </c>
      <c r="EL115">
        <f t="shared" ca="1" si="429"/>
        <v>0</v>
      </c>
      <c r="EM115">
        <f t="shared" ca="1" si="430"/>
        <v>0</v>
      </c>
      <c r="EN115">
        <f t="shared" ca="1" si="431"/>
        <v>0</v>
      </c>
      <c r="EO115">
        <f t="shared" ca="1" si="432"/>
        <v>0</v>
      </c>
      <c r="EP115">
        <f t="shared" ca="1" si="433"/>
        <v>0</v>
      </c>
      <c r="EQ115">
        <f t="shared" ca="1" si="434"/>
        <v>0</v>
      </c>
      <c r="ER115">
        <f t="shared" ca="1" si="435"/>
        <v>0</v>
      </c>
      <c r="ES115">
        <f t="shared" ca="1" si="436"/>
        <v>0</v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>Connor Sutton</v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2</v>
      </c>
      <c r="G116">
        <f t="shared" ca="1" si="297"/>
        <v>0</v>
      </c>
      <c r="H116">
        <f t="shared" ca="1" si="298"/>
        <v>0</v>
      </c>
      <c r="I116">
        <f t="shared" ca="1" si="292"/>
        <v>18.810000000000002</v>
      </c>
      <c r="J116">
        <f t="shared" ca="1" si="299"/>
        <v>18.810000000000002</v>
      </c>
      <c r="K116">
        <f t="shared" ca="1" si="300"/>
        <v>18.809999988400001</v>
      </c>
      <c r="L116">
        <f t="shared" ca="1" si="301"/>
        <v>64</v>
      </c>
      <c r="M116">
        <f t="shared" ca="1" si="302"/>
        <v>19.09</v>
      </c>
      <c r="N116">
        <f t="shared" ca="1" si="303"/>
        <v>117</v>
      </c>
      <c r="O116">
        <f t="shared" ca="1" si="304"/>
        <v>19.089999988399999</v>
      </c>
      <c r="P116">
        <f t="shared" ca="1" si="305"/>
        <v>64</v>
      </c>
      <c r="Q116">
        <f t="shared" ca="1" si="306"/>
        <v>3</v>
      </c>
      <c r="R116">
        <f t="shared" ca="1" si="307"/>
        <v>2</v>
      </c>
      <c r="S116">
        <f t="shared" ca="1" si="308"/>
        <v>0</v>
      </c>
      <c r="T116">
        <f t="shared" ca="1" si="309"/>
        <v>7</v>
      </c>
      <c r="U116" t="str">
        <f t="shared" ca="1" si="293"/>
        <v>992999997996Connor Sutton</v>
      </c>
      <c r="V116">
        <f t="shared" ca="1" si="310"/>
        <v>115</v>
      </c>
      <c r="W116">
        <f t="shared" si="311"/>
        <v>115</v>
      </c>
      <c r="X116">
        <f t="shared" ca="1" si="312"/>
        <v>115</v>
      </c>
      <c r="Y116">
        <f t="shared" ca="1" si="313"/>
        <v>0</v>
      </c>
      <c r="Z116" t="str">
        <f t="shared" ca="1" si="314"/>
        <v>999Connor Suttonzz</v>
      </c>
      <c r="AA116">
        <f t="shared" ca="1" si="315"/>
        <v>119</v>
      </c>
      <c r="AB116">
        <f t="shared" si="316"/>
        <v>115</v>
      </c>
      <c r="AC116">
        <f t="shared" ca="1" si="317"/>
        <v>237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>
        <f t="shared" ca="1" si="437"/>
        <v>18.53</v>
      </c>
      <c r="EU116" t="str">
        <f t="shared" ca="1" si="438"/>
        <v>LOST</v>
      </c>
      <c r="EV116">
        <f t="shared" ca="1" si="439"/>
        <v>1</v>
      </c>
      <c r="EW116">
        <f t="shared" ca="1" si="440"/>
        <v>2</v>
      </c>
      <c r="EX116">
        <f t="shared" ca="1" si="441"/>
        <v>0</v>
      </c>
      <c r="EY116">
        <f t="shared" ca="1" si="442"/>
        <v>0</v>
      </c>
      <c r="EZ116">
        <f t="shared" ca="1" si="443"/>
        <v>0</v>
      </c>
      <c r="FA116">
        <f t="shared" ca="1" si="444"/>
        <v>0</v>
      </c>
      <c r="FB116">
        <f t="shared" ca="1" si="445"/>
        <v>10</v>
      </c>
      <c r="FC116">
        <f t="shared" ca="1" si="446"/>
        <v>0</v>
      </c>
      <c r="FD116">
        <f t="shared" ca="1" si="447"/>
        <v>20</v>
      </c>
      <c r="FE116">
        <f t="shared" ca="1" si="448"/>
        <v>0</v>
      </c>
      <c r="FF116">
        <f t="shared" ca="1" si="449"/>
        <v>19.09</v>
      </c>
      <c r="FG116" t="str">
        <f t="shared" ca="1" si="450"/>
        <v>LOST</v>
      </c>
      <c r="FH116">
        <f t="shared" ca="1" si="451"/>
        <v>2</v>
      </c>
      <c r="FI116">
        <f t="shared" ca="1" si="452"/>
        <v>0</v>
      </c>
      <c r="FJ116">
        <f t="shared" ca="1" si="453"/>
        <v>0</v>
      </c>
      <c r="FK116">
        <f t="shared" ca="1" si="454"/>
        <v>0</v>
      </c>
      <c r="FL116">
        <f t="shared" ca="1" si="455"/>
        <v>0</v>
      </c>
      <c r="FM116">
        <f t="shared" ca="1" si="456"/>
        <v>44</v>
      </c>
      <c r="FN116">
        <f t="shared" ca="1" si="457"/>
        <v>0</v>
      </c>
      <c r="FO116">
        <f t="shared" ca="1" si="458"/>
        <v>20</v>
      </c>
      <c r="FP116">
        <f t="shared" ca="1" si="459"/>
        <v>0</v>
      </c>
      <c r="FQ116">
        <f t="shared" ca="1" si="460"/>
        <v>0</v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>Tom Philbey</v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1</v>
      </c>
      <c r="G117">
        <f t="shared" ca="1" si="297"/>
        <v>0</v>
      </c>
      <c r="H117">
        <f t="shared" ca="1" si="298"/>
        <v>0</v>
      </c>
      <c r="I117">
        <f t="shared" ca="1" si="292"/>
        <v>14.37</v>
      </c>
      <c r="J117">
        <f t="shared" ca="1" si="299"/>
        <v>14.37</v>
      </c>
      <c r="K117">
        <f t="shared" ca="1" si="300"/>
        <v>14.3699999883</v>
      </c>
      <c r="L117">
        <f t="shared" ca="1" si="301"/>
        <v>215</v>
      </c>
      <c r="M117">
        <f t="shared" ca="1" si="302"/>
        <v>14.37</v>
      </c>
      <c r="N117">
        <f t="shared" ca="1" si="303"/>
        <v>127</v>
      </c>
      <c r="O117">
        <f t="shared" ca="1" si="304"/>
        <v>14.3699999883</v>
      </c>
      <c r="P117">
        <f t="shared" ca="1" si="305"/>
        <v>55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999999999999Tom Philbey</v>
      </c>
      <c r="V117">
        <f t="shared" ca="1" si="310"/>
        <v>348</v>
      </c>
      <c r="W117">
        <f t="shared" si="311"/>
        <v>116</v>
      </c>
      <c r="X117">
        <f t="shared" ca="1" si="312"/>
        <v>215</v>
      </c>
      <c r="Y117">
        <f t="shared" ca="1" si="313"/>
        <v>0</v>
      </c>
      <c r="Z117" t="str">
        <f t="shared" ca="1" si="314"/>
        <v>999Tom Philbeyzz</v>
      </c>
      <c r="AA117">
        <f t="shared" ca="1" si="315"/>
        <v>139</v>
      </c>
      <c r="AB117">
        <f t="shared" si="316"/>
        <v>116</v>
      </c>
      <c r="AC117">
        <f t="shared" ca="1" si="317"/>
        <v>59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>
        <f t="shared" ca="1" si="437"/>
        <v>14.37</v>
      </c>
      <c r="EU117" t="str">
        <f t="shared" ca="1" si="438"/>
        <v>LOST</v>
      </c>
      <c r="EV117">
        <f t="shared" ca="1" si="439"/>
        <v>0</v>
      </c>
      <c r="EW117">
        <f t="shared" ca="1" si="440"/>
        <v>0</v>
      </c>
      <c r="EX117">
        <f t="shared" ca="1" si="441"/>
        <v>0</v>
      </c>
      <c r="EY117">
        <f t="shared" ca="1" si="442"/>
        <v>0</v>
      </c>
      <c r="EZ117">
        <f t="shared" ca="1" si="443"/>
        <v>0</v>
      </c>
      <c r="FA117">
        <f t="shared" ca="1" si="444"/>
        <v>0</v>
      </c>
      <c r="FB117">
        <f t="shared" ca="1" si="445"/>
        <v>0</v>
      </c>
      <c r="FC117">
        <f t="shared" ca="1" si="446"/>
        <v>0</v>
      </c>
      <c r="FD117">
        <f t="shared" ca="1" si="447"/>
        <v>0</v>
      </c>
      <c r="FE117">
        <f t="shared" ca="1" si="448"/>
        <v>0</v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>Dave Godfrey</v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35</v>
      </c>
      <c r="M118">
        <f t="shared" ca="1" si="302"/>
        <v>0</v>
      </c>
      <c r="N118">
        <f t="shared" ca="1" si="303"/>
        <v>130</v>
      </c>
      <c r="O118">
        <f t="shared" ca="1" si="304"/>
        <v>-1</v>
      </c>
      <c r="P118">
        <f t="shared" ca="1" si="305"/>
        <v>115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999999999999Dave Godfrey</v>
      </c>
      <c r="V118">
        <f t="shared" ca="1" si="310"/>
        <v>337</v>
      </c>
      <c r="W118">
        <f t="shared" si="311"/>
        <v>117</v>
      </c>
      <c r="X118">
        <f t="shared" ca="1" si="312"/>
        <v>37</v>
      </c>
      <c r="Y118">
        <f t="shared" ca="1" si="313"/>
        <v>0</v>
      </c>
      <c r="Z118" t="str">
        <f t="shared" ca="1" si="314"/>
        <v>999Dave Godfreyzz</v>
      </c>
      <c r="AA118">
        <f t="shared" ca="1" si="315"/>
        <v>122</v>
      </c>
      <c r="AB118">
        <f t="shared" si="316"/>
        <v>117</v>
      </c>
      <c r="AC118">
        <f t="shared" ca="1" si="317"/>
        <v>55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>No Player StP</v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63</v>
      </c>
      <c r="M119">
        <f t="shared" ca="1" si="302"/>
        <v>0</v>
      </c>
      <c r="N119">
        <f t="shared" ca="1" si="303"/>
        <v>130</v>
      </c>
      <c r="O119">
        <f t="shared" ca="1" si="304"/>
        <v>-1</v>
      </c>
      <c r="P119">
        <f t="shared" ca="1" si="305"/>
        <v>215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999999999999No Player StP</v>
      </c>
      <c r="V119">
        <f t="shared" ca="1" si="310"/>
        <v>343</v>
      </c>
      <c r="W119">
        <f t="shared" si="311"/>
        <v>118</v>
      </c>
      <c r="X119">
        <f t="shared" ca="1" si="312"/>
        <v>114</v>
      </c>
      <c r="Y119">
        <f t="shared" ca="1" si="313"/>
        <v>0</v>
      </c>
      <c r="Z119" t="str">
        <f t="shared" ca="1" si="314"/>
        <v>999No Player StPzz</v>
      </c>
      <c r="AA119">
        <f t="shared" ca="1" si="315"/>
        <v>132</v>
      </c>
      <c r="AB119">
        <f t="shared" si="316"/>
        <v>118</v>
      </c>
      <c r="AC119">
        <f t="shared" ca="1" si="317"/>
        <v>84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>Tony Sapwell</v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2</v>
      </c>
      <c r="G120">
        <f t="shared" ca="1" si="297"/>
        <v>0</v>
      </c>
      <c r="H120">
        <f t="shared" ca="1" si="298"/>
        <v>0</v>
      </c>
      <c r="I120">
        <f t="shared" ca="1" si="292"/>
        <v>10.945</v>
      </c>
      <c r="J120">
        <f t="shared" ca="1" si="299"/>
        <v>10.945</v>
      </c>
      <c r="K120">
        <f t="shared" ca="1" si="300"/>
        <v>10.944999988000001</v>
      </c>
      <c r="L120">
        <f t="shared" ca="1" si="301"/>
        <v>163</v>
      </c>
      <c r="M120">
        <f t="shared" ca="1" si="302"/>
        <v>11.37</v>
      </c>
      <c r="N120">
        <f t="shared" ca="1" si="303"/>
        <v>128</v>
      </c>
      <c r="O120">
        <f t="shared" ca="1" si="304"/>
        <v>11.369999988</v>
      </c>
      <c r="P120">
        <f t="shared" ca="1" si="305"/>
        <v>112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999999999999Tony Sapwell</v>
      </c>
      <c r="V120">
        <f t="shared" ca="1" si="310"/>
        <v>350</v>
      </c>
      <c r="W120">
        <f t="shared" si="311"/>
        <v>119</v>
      </c>
      <c r="X120">
        <f t="shared" ca="1" si="312"/>
        <v>84</v>
      </c>
      <c r="Y120">
        <f t="shared" ca="1" si="313"/>
        <v>0</v>
      </c>
      <c r="Z120" t="str">
        <f t="shared" ca="1" si="314"/>
        <v>999Tony Sapwellzz</v>
      </c>
      <c r="AA120">
        <f t="shared" ca="1" si="315"/>
        <v>142</v>
      </c>
      <c r="AB120">
        <f t="shared" si="316"/>
        <v>119</v>
      </c>
      <c r="AC120">
        <f t="shared" ca="1" si="317"/>
        <v>115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>
        <f t="shared" ca="1" si="497"/>
        <v>11.37</v>
      </c>
      <c r="HC120" t="str">
        <f t="shared" ca="1" si="498"/>
        <v>LOST</v>
      </c>
      <c r="HD120">
        <f t="shared" ca="1" si="499"/>
        <v>0</v>
      </c>
      <c r="HE120">
        <f t="shared" ca="1" si="500"/>
        <v>0</v>
      </c>
      <c r="HF120">
        <f t="shared" ca="1" si="501"/>
        <v>0</v>
      </c>
      <c r="HG120">
        <f t="shared" ca="1" si="502"/>
        <v>0</v>
      </c>
      <c r="HH120">
        <f t="shared" ca="1" si="503"/>
        <v>0</v>
      </c>
      <c r="HI120">
        <f t="shared" ca="1" si="504"/>
        <v>0</v>
      </c>
      <c r="HJ120">
        <f t="shared" ca="1" si="505"/>
        <v>0</v>
      </c>
      <c r="HK120">
        <f t="shared" ca="1" si="506"/>
        <v>0</v>
      </c>
      <c r="HL120">
        <f t="shared" ca="1" si="507"/>
        <v>0</v>
      </c>
      <c r="HM120">
        <f t="shared" ca="1" si="508"/>
        <v>0</v>
      </c>
      <c r="HN120">
        <f t="shared" ca="1" si="509"/>
        <v>10.52</v>
      </c>
      <c r="HO120" t="str">
        <f t="shared" ca="1" si="510"/>
        <v>LOST</v>
      </c>
      <c r="HP120">
        <f t="shared" ca="1" si="511"/>
        <v>0</v>
      </c>
      <c r="HQ120">
        <f t="shared" ca="1" si="512"/>
        <v>0</v>
      </c>
      <c r="HR120">
        <f t="shared" ca="1" si="513"/>
        <v>0</v>
      </c>
      <c r="HS120">
        <f t="shared" ca="1" si="514"/>
        <v>0</v>
      </c>
      <c r="HT120">
        <f t="shared" ca="1" si="515"/>
        <v>0</v>
      </c>
      <c r="HU120">
        <f t="shared" ca="1" si="516"/>
        <v>0</v>
      </c>
      <c r="HV120">
        <f t="shared" ca="1" si="517"/>
        <v>0</v>
      </c>
      <c r="HW120">
        <f t="shared" ca="1" si="518"/>
        <v>0</v>
      </c>
      <c r="HX120">
        <f t="shared" ca="1" si="519"/>
        <v>0</v>
      </c>
      <c r="HY120">
        <f t="shared" ca="1" si="520"/>
        <v>0</v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>Rob Whybrow</v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112</v>
      </c>
      <c r="M121">
        <f t="shared" ca="1" si="302"/>
        <v>0</v>
      </c>
      <c r="N121">
        <f t="shared" ca="1" si="303"/>
        <v>130</v>
      </c>
      <c r="O121">
        <f t="shared" ca="1" si="304"/>
        <v>-1</v>
      </c>
      <c r="P121">
        <f t="shared" ca="1" si="305"/>
        <v>160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999999999999Rob Whybrow</v>
      </c>
      <c r="V121">
        <f t="shared" ca="1" si="310"/>
        <v>345</v>
      </c>
      <c r="W121">
        <f t="shared" si="311"/>
        <v>120</v>
      </c>
      <c r="X121">
        <f t="shared" ca="1" si="312"/>
        <v>112</v>
      </c>
      <c r="Y121">
        <f t="shared" ca="1" si="313"/>
        <v>0</v>
      </c>
      <c r="Z121" t="str">
        <f t="shared" ca="1" si="314"/>
        <v>999Rob Whybrowzz</v>
      </c>
      <c r="AA121">
        <f t="shared" ca="1" si="315"/>
        <v>136</v>
      </c>
      <c r="AB121">
        <f t="shared" si="316"/>
        <v>120</v>
      </c>
      <c r="AC121">
        <f t="shared" ca="1" si="317"/>
        <v>9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31</v>
      </c>
      <c r="M122">
        <f t="shared" ca="1" si="302"/>
        <v>0</v>
      </c>
      <c r="N122">
        <f t="shared" ca="1" si="303"/>
        <v>130</v>
      </c>
      <c r="O122">
        <f t="shared" ca="1" si="304"/>
        <v>-1</v>
      </c>
      <c r="P122">
        <f t="shared" ca="1" si="305"/>
        <v>113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61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61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34</v>
      </c>
      <c r="M123">
        <f t="shared" ca="1" si="302"/>
        <v>0</v>
      </c>
      <c r="N123">
        <f t="shared" ca="1" si="303"/>
        <v>130</v>
      </c>
      <c r="O123">
        <f t="shared" ca="1" si="304"/>
        <v>-1</v>
      </c>
      <c r="P123">
        <f t="shared" ca="1" si="305"/>
        <v>35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55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117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84</v>
      </c>
      <c r="M124">
        <f t="shared" ca="1" si="302"/>
        <v>0</v>
      </c>
      <c r="N124">
        <f t="shared" ca="1" si="303"/>
        <v>130</v>
      </c>
      <c r="O124">
        <f t="shared" ca="1" si="304"/>
        <v>-1</v>
      </c>
      <c r="P124">
        <f t="shared" ca="1" si="305"/>
        <v>63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113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102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160</v>
      </c>
      <c r="M125">
        <f t="shared" ca="1" si="302"/>
        <v>0</v>
      </c>
      <c r="N125">
        <f t="shared" ca="1" si="303"/>
        <v>130</v>
      </c>
      <c r="O125">
        <f t="shared" ca="1" si="304"/>
        <v>-1</v>
      </c>
      <c r="P125">
        <f t="shared" ca="1" si="305"/>
        <v>37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137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111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37</v>
      </c>
      <c r="M126">
        <f t="shared" ca="1" si="302"/>
        <v>0</v>
      </c>
      <c r="N126">
        <f t="shared" ca="1" si="303"/>
        <v>130</v>
      </c>
      <c r="O126">
        <f t="shared" ca="1" si="304"/>
        <v>-1</v>
      </c>
      <c r="P126">
        <f t="shared" ca="1" si="305"/>
        <v>84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63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113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16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14</v>
      </c>
      <c r="H127">
        <f t="shared" ca="1" si="298"/>
        <v>87.5</v>
      </c>
      <c r="I127">
        <f t="shared" ca="1" si="292"/>
        <v>26.101250000000004</v>
      </c>
      <c r="J127">
        <f t="shared" ca="1" si="299"/>
        <v>40.101250000000007</v>
      </c>
      <c r="K127">
        <f t="shared" ca="1" si="300"/>
        <v>40.101249987300008</v>
      </c>
      <c r="L127">
        <f t="shared" ca="1" si="301"/>
        <v>116</v>
      </c>
      <c r="M127">
        <f t="shared" ca="1" si="302"/>
        <v>31.98</v>
      </c>
      <c r="N127">
        <f t="shared" ca="1" si="303"/>
        <v>4</v>
      </c>
      <c r="O127">
        <f t="shared" ca="1" si="304"/>
        <v>31.979999987300001</v>
      </c>
      <c r="P127">
        <f t="shared" ca="1" si="305"/>
        <v>111</v>
      </c>
      <c r="Q127">
        <f t="shared" ca="1" si="306"/>
        <v>79</v>
      </c>
      <c r="R127">
        <f t="shared" ca="1" si="307"/>
        <v>41</v>
      </c>
      <c r="S127">
        <f t="shared" ca="1" si="308"/>
        <v>5</v>
      </c>
      <c r="T127">
        <f t="shared" ca="1" si="309"/>
        <v>176</v>
      </c>
      <c r="U127" t="str">
        <f t="shared" ca="1" si="293"/>
        <v>823994958920Gary Eastwood</v>
      </c>
      <c r="V127">
        <f t="shared" ca="1" si="310"/>
        <v>15</v>
      </c>
      <c r="W127">
        <f t="shared" si="311"/>
        <v>126</v>
      </c>
      <c r="X127" t="e">
        <f t="shared" ca="1" si="312"/>
        <v>#N/A</v>
      </c>
      <c r="Y127">
        <f t="shared" ca="1" si="313"/>
        <v>20</v>
      </c>
      <c r="Z127" t="str">
        <f t="shared" ca="1" si="314"/>
        <v>979Gary Eastwoodzz</v>
      </c>
      <c r="AA127">
        <f t="shared" ca="1" si="315"/>
        <v>7</v>
      </c>
      <c r="AB127">
        <f t="shared" si="316"/>
        <v>126</v>
      </c>
      <c r="AC127">
        <f t="shared" ca="1" si="317"/>
        <v>157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>
        <f t="shared" ca="1" si="378"/>
        <v>25.3</v>
      </c>
      <c r="CM127" t="str">
        <f t="shared" ca="1" si="379"/>
        <v>WON</v>
      </c>
      <c r="CN127">
        <f t="shared" ca="1" si="380"/>
        <v>6</v>
      </c>
      <c r="CO127">
        <f t="shared" ca="1" si="381"/>
        <v>1</v>
      </c>
      <c r="CP127">
        <f t="shared" ca="1" si="382"/>
        <v>1</v>
      </c>
      <c r="CQ127">
        <f t="shared" ca="1" si="383"/>
        <v>2</v>
      </c>
      <c r="CR127">
        <f t="shared" ca="1" si="384"/>
        <v>20</v>
      </c>
      <c r="CS127">
        <f t="shared" ca="1" si="385"/>
        <v>0</v>
      </c>
      <c r="CT127">
        <f t="shared" ca="1" si="386"/>
        <v>2</v>
      </c>
      <c r="CU127">
        <f t="shared" ca="1" si="387"/>
        <v>0</v>
      </c>
      <c r="CV127">
        <f t="shared" ca="1" si="388"/>
        <v>40</v>
      </c>
      <c r="CW127">
        <f t="shared" ca="1" si="389"/>
        <v>48</v>
      </c>
      <c r="CX127">
        <f t="shared" ca="1" si="390"/>
        <v>24.64</v>
      </c>
      <c r="CY127" t="str">
        <f t="shared" ca="1" si="391"/>
        <v>WON</v>
      </c>
      <c r="CZ127">
        <f t="shared" ca="1" si="392"/>
        <v>5</v>
      </c>
      <c r="DA127">
        <f t="shared" ca="1" si="393"/>
        <v>1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24</v>
      </c>
      <c r="DF127">
        <f t="shared" ca="1" si="398"/>
        <v>64</v>
      </c>
      <c r="DG127">
        <f t="shared" ca="1" si="399"/>
        <v>32</v>
      </c>
      <c r="DH127">
        <f t="shared" ca="1" si="400"/>
        <v>0</v>
      </c>
      <c r="DI127">
        <f t="shared" ca="1" si="401"/>
        <v>0</v>
      </c>
      <c r="DJ127">
        <f t="shared" ca="1" si="402"/>
        <v>26.29</v>
      </c>
      <c r="DK127" t="str">
        <f t="shared" ca="1" si="403"/>
        <v>WON</v>
      </c>
      <c r="DL127">
        <f t="shared" ca="1" si="404"/>
        <v>3</v>
      </c>
      <c r="DM127">
        <f t="shared" ca="1" si="405"/>
        <v>4</v>
      </c>
      <c r="DN127">
        <f t="shared" ca="1" si="406"/>
        <v>0</v>
      </c>
      <c r="DO127">
        <f t="shared" ca="1" si="407"/>
        <v>1</v>
      </c>
      <c r="DP127">
        <f t="shared" ca="1" si="408"/>
        <v>0</v>
      </c>
      <c r="DQ127">
        <f t="shared" ca="1" si="409"/>
        <v>0</v>
      </c>
      <c r="DR127">
        <f t="shared" ca="1" si="410"/>
        <v>16</v>
      </c>
      <c r="DS127">
        <f t="shared" ca="1" si="411"/>
        <v>86</v>
      </c>
      <c r="DT127">
        <f t="shared" ca="1" si="412"/>
        <v>40</v>
      </c>
      <c r="DU127">
        <f t="shared" ca="1" si="413"/>
        <v>0</v>
      </c>
      <c r="DV127">
        <f t="shared" ca="1" si="294"/>
        <v>27.56</v>
      </c>
      <c r="DW127" t="str">
        <f t="shared" ca="1" si="414"/>
        <v>WON</v>
      </c>
      <c r="DX127">
        <f t="shared" ca="1" si="415"/>
        <v>6</v>
      </c>
      <c r="DY127">
        <f t="shared" ca="1" si="416"/>
        <v>2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62</v>
      </c>
      <c r="ED127">
        <f t="shared" ca="1" si="421"/>
        <v>76</v>
      </c>
      <c r="EE127">
        <f t="shared" ca="1" si="422"/>
        <v>0</v>
      </c>
      <c r="EF127">
        <f t="shared" ca="1" si="423"/>
        <v>36</v>
      </c>
      <c r="EG127">
        <f t="shared" ca="1" si="424"/>
        <v>0</v>
      </c>
      <c r="EH127">
        <f t="shared" ca="1" si="425"/>
        <v>27.83</v>
      </c>
      <c r="EI127" t="str">
        <f t="shared" ca="1" si="426"/>
        <v>WON</v>
      </c>
      <c r="EJ127">
        <f t="shared" ca="1" si="427"/>
        <v>7</v>
      </c>
      <c r="EK127">
        <f t="shared" ca="1" si="428"/>
        <v>2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106</v>
      </c>
      <c r="EP127">
        <f t="shared" ca="1" si="433"/>
        <v>64</v>
      </c>
      <c r="EQ127">
        <f t="shared" ca="1" si="434"/>
        <v>123</v>
      </c>
      <c r="ER127">
        <f t="shared" ca="1" si="435"/>
        <v>0</v>
      </c>
      <c r="ES127">
        <f t="shared" ca="1" si="436"/>
        <v>0</v>
      </c>
      <c r="ET127">
        <f t="shared" ca="1" si="437"/>
        <v>24.94</v>
      </c>
      <c r="EU127" t="str">
        <f t="shared" ca="1" si="438"/>
        <v>LOST</v>
      </c>
      <c r="EV127">
        <f t="shared" ca="1" si="439"/>
        <v>1</v>
      </c>
      <c r="EW127">
        <f t="shared" ca="1" si="440"/>
        <v>4</v>
      </c>
      <c r="EX127">
        <f t="shared" ca="1" si="441"/>
        <v>1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158</v>
      </c>
      <c r="FC127">
        <f t="shared" ca="1" si="446"/>
        <v>0</v>
      </c>
      <c r="FD127">
        <f t="shared" ca="1" si="447"/>
        <v>40</v>
      </c>
      <c r="FE127">
        <f t="shared" ca="1" si="448"/>
        <v>0</v>
      </c>
      <c r="FF127">
        <f t="shared" ca="1" si="449"/>
        <v>31.98</v>
      </c>
      <c r="FG127" t="str">
        <f t="shared" ca="1" si="450"/>
        <v>WON</v>
      </c>
      <c r="FH127">
        <f t="shared" ca="1" si="451"/>
        <v>2</v>
      </c>
      <c r="FI127">
        <f t="shared" ca="1" si="452"/>
        <v>4</v>
      </c>
      <c r="FJ127">
        <f t="shared" ca="1" si="453"/>
        <v>2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40</v>
      </c>
      <c r="FO127">
        <f t="shared" ca="1" si="458"/>
        <v>40</v>
      </c>
      <c r="FP127">
        <f t="shared" ca="1" si="459"/>
        <v>0</v>
      </c>
      <c r="FQ127">
        <f t="shared" ca="1" si="460"/>
        <v>0</v>
      </c>
      <c r="FR127">
        <f t="shared" ca="1" si="461"/>
        <v>25.41</v>
      </c>
      <c r="FS127" t="str">
        <f t="shared" ca="1" si="462"/>
        <v>LOST</v>
      </c>
      <c r="FT127">
        <f t="shared" ca="1" si="463"/>
        <v>5</v>
      </c>
      <c r="FU127">
        <f t="shared" ca="1" si="464"/>
        <v>2</v>
      </c>
      <c r="FV127">
        <f t="shared" ca="1" si="465"/>
        <v>0</v>
      </c>
      <c r="FW127">
        <f t="shared" ca="1" si="466"/>
        <v>1</v>
      </c>
      <c r="FX127">
        <f t="shared" ca="1" si="467"/>
        <v>2</v>
      </c>
      <c r="FY127">
        <f t="shared" ca="1" si="468"/>
        <v>0</v>
      </c>
      <c r="FZ127">
        <f t="shared" ca="1" si="469"/>
        <v>0</v>
      </c>
      <c r="GA127">
        <f t="shared" ca="1" si="470"/>
        <v>154</v>
      </c>
      <c r="GB127">
        <f t="shared" ca="1" si="471"/>
        <v>0</v>
      </c>
      <c r="GC127">
        <f t="shared" ca="1" si="472"/>
        <v>0</v>
      </c>
      <c r="GD127">
        <f t="shared" ca="1" si="473"/>
        <v>28.9</v>
      </c>
      <c r="GE127" t="str">
        <f t="shared" ca="1" si="474"/>
        <v>WON</v>
      </c>
      <c r="GF127">
        <f t="shared" ca="1" si="475"/>
        <v>7</v>
      </c>
      <c r="GG127">
        <f t="shared" ca="1" si="476"/>
        <v>3</v>
      </c>
      <c r="GH127">
        <f t="shared" ca="1" si="477"/>
        <v>0</v>
      </c>
      <c r="GI127">
        <f t="shared" ca="1" si="478"/>
        <v>2</v>
      </c>
      <c r="GJ127">
        <f t="shared" ca="1" si="479"/>
        <v>8</v>
      </c>
      <c r="GK127">
        <f t="shared" ca="1" si="480"/>
        <v>32</v>
      </c>
      <c r="GL127">
        <f t="shared" ca="1" si="481"/>
        <v>84</v>
      </c>
      <c r="GM127">
        <f t="shared" ca="1" si="482"/>
        <v>105</v>
      </c>
      <c r="GN127">
        <f t="shared" ca="1" si="483"/>
        <v>0</v>
      </c>
      <c r="GO127">
        <f t="shared" ca="1" si="484"/>
        <v>0</v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>
        <f t="shared" ca="1" si="497"/>
        <v>23.2</v>
      </c>
      <c r="HC127" t="str">
        <f t="shared" ca="1" si="498"/>
        <v>WON</v>
      </c>
      <c r="HD127">
        <f t="shared" ca="1" si="499"/>
        <v>5</v>
      </c>
      <c r="HE127">
        <f t="shared" ca="1" si="500"/>
        <v>2</v>
      </c>
      <c r="HF127">
        <f t="shared" ca="1" si="501"/>
        <v>0</v>
      </c>
      <c r="HG127">
        <f t="shared" ca="1" si="502"/>
        <v>1</v>
      </c>
      <c r="HH127">
        <f t="shared" ca="1" si="503"/>
        <v>0</v>
      </c>
      <c r="HI127">
        <f t="shared" ca="1" si="504"/>
        <v>58</v>
      </c>
      <c r="HJ127">
        <f t="shared" ca="1" si="505"/>
        <v>0</v>
      </c>
      <c r="HK127">
        <f t="shared" ca="1" si="506"/>
        <v>10</v>
      </c>
      <c r="HL127">
        <f t="shared" ca="1" si="507"/>
        <v>25</v>
      </c>
      <c r="HM127">
        <f t="shared" ca="1" si="508"/>
        <v>0</v>
      </c>
      <c r="HN127">
        <f t="shared" ca="1" si="509"/>
        <v>25.91</v>
      </c>
      <c r="HO127" t="str">
        <f t="shared" ca="1" si="510"/>
        <v>WON</v>
      </c>
      <c r="HP127">
        <f t="shared" ca="1" si="511"/>
        <v>2</v>
      </c>
      <c r="HQ127">
        <f t="shared" ca="1" si="512"/>
        <v>3</v>
      </c>
      <c r="HR127">
        <f t="shared" ca="1" si="513"/>
        <v>1</v>
      </c>
      <c r="HS127">
        <f t="shared" ca="1" si="514"/>
        <v>1</v>
      </c>
      <c r="HT127">
        <f t="shared" ca="1" si="515"/>
        <v>0</v>
      </c>
      <c r="HU127">
        <f t="shared" ca="1" si="516"/>
        <v>20</v>
      </c>
      <c r="HV127">
        <f t="shared" ca="1" si="517"/>
        <v>40</v>
      </c>
      <c r="HW127">
        <f t="shared" ca="1" si="518"/>
        <v>40</v>
      </c>
      <c r="HX127">
        <f t="shared" ca="1" si="519"/>
        <v>0</v>
      </c>
      <c r="HY127">
        <f t="shared" ca="1" si="520"/>
        <v>0</v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16</v>
      </c>
      <c r="G128">
        <f t="shared" ca="1" si="297"/>
        <v>12</v>
      </c>
      <c r="H128">
        <f t="shared" ca="1" si="298"/>
        <v>75</v>
      </c>
      <c r="I128">
        <f t="shared" ca="1" si="292"/>
        <v>25.683125000000004</v>
      </c>
      <c r="J128">
        <f t="shared" ca="1" si="299"/>
        <v>37.683125000000004</v>
      </c>
      <c r="K128">
        <f t="shared" ca="1" si="300"/>
        <v>37.683124987200003</v>
      </c>
      <c r="L128">
        <f t="shared" ca="1" si="301"/>
        <v>111</v>
      </c>
      <c r="M128">
        <f t="shared" ca="1" si="302"/>
        <v>28.88</v>
      </c>
      <c r="N128">
        <f t="shared" ca="1" si="303"/>
        <v>27</v>
      </c>
      <c r="O128">
        <f t="shared" ca="1" si="304"/>
        <v>28.879999987199998</v>
      </c>
      <c r="P128">
        <f t="shared" ca="1" si="305"/>
        <v>116</v>
      </c>
      <c r="Q128">
        <f t="shared" ca="1" si="306"/>
        <v>65</v>
      </c>
      <c r="R128">
        <f t="shared" ca="1" si="307"/>
        <v>32</v>
      </c>
      <c r="S128">
        <f t="shared" ca="1" si="308"/>
        <v>12</v>
      </c>
      <c r="T128">
        <f t="shared" ca="1" si="309"/>
        <v>165</v>
      </c>
      <c r="U128" t="str">
        <f t="shared" ca="1" si="293"/>
        <v>834987967934Rees Hall</v>
      </c>
      <c r="V128">
        <f t="shared" ca="1" si="310"/>
        <v>19</v>
      </c>
      <c r="W128">
        <f t="shared" si="311"/>
        <v>127</v>
      </c>
      <c r="X128" t="e">
        <f t="shared" ca="1" si="312"/>
        <v>#N/A</v>
      </c>
      <c r="Y128">
        <f t="shared" ca="1" si="313"/>
        <v>17</v>
      </c>
      <c r="Z128" t="str">
        <f t="shared" ca="1" si="314"/>
        <v>982Rees Hallzz</v>
      </c>
      <c r="AA128">
        <f t="shared" ca="1" si="315"/>
        <v>17</v>
      </c>
      <c r="AB128">
        <f t="shared" si="316"/>
        <v>127</v>
      </c>
      <c r="AC128">
        <f t="shared" ca="1" si="317"/>
        <v>40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>
        <f t="shared" ca="1" si="378"/>
        <v>26.84</v>
      </c>
      <c r="CM128" t="str">
        <f t="shared" ca="1" si="379"/>
        <v>WON</v>
      </c>
      <c r="CN128">
        <f t="shared" ca="1" si="380"/>
        <v>7</v>
      </c>
      <c r="CO128">
        <f t="shared" ca="1" si="381"/>
        <v>0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61</v>
      </c>
      <c r="CT128">
        <f t="shared" ca="1" si="386"/>
        <v>81</v>
      </c>
      <c r="CU128">
        <f t="shared" ca="1" si="387"/>
        <v>40</v>
      </c>
      <c r="CV128">
        <f t="shared" ca="1" si="388"/>
        <v>0</v>
      </c>
      <c r="CW128">
        <f t="shared" ca="1" si="389"/>
        <v>0</v>
      </c>
      <c r="CX128">
        <f t="shared" ca="1" si="390"/>
        <v>21.69</v>
      </c>
      <c r="CY128" t="str">
        <f t="shared" ca="1" si="391"/>
        <v>LOST</v>
      </c>
      <c r="CZ128">
        <f t="shared" ca="1" si="392"/>
        <v>4</v>
      </c>
      <c r="DA128">
        <f t="shared" ca="1" si="393"/>
        <v>0</v>
      </c>
      <c r="DB128">
        <f t="shared" ca="1" si="394"/>
        <v>2</v>
      </c>
      <c r="DC128">
        <f t="shared" ca="1" si="395"/>
        <v>1</v>
      </c>
      <c r="DD128">
        <f t="shared" ca="1" si="396"/>
        <v>20</v>
      </c>
      <c r="DE128">
        <f t="shared" ca="1" si="397"/>
        <v>0</v>
      </c>
      <c r="DF128">
        <f t="shared" ca="1" si="398"/>
        <v>16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25.47</v>
      </c>
      <c r="DK128" t="str">
        <f t="shared" ca="1" si="403"/>
        <v>WON</v>
      </c>
      <c r="DL128">
        <f t="shared" ca="1" si="404"/>
        <v>1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40</v>
      </c>
      <c r="DR128">
        <f t="shared" ca="1" si="410"/>
        <v>10</v>
      </c>
      <c r="DS128">
        <f t="shared" ca="1" si="411"/>
        <v>56</v>
      </c>
      <c r="DT128">
        <f t="shared" ca="1" si="412"/>
        <v>0</v>
      </c>
      <c r="DU128">
        <f t="shared" ca="1" si="413"/>
        <v>0</v>
      </c>
      <c r="DV128">
        <f t="shared" ca="1" si="294"/>
        <v>27.47</v>
      </c>
      <c r="DW128" t="str">
        <f t="shared" ca="1" si="414"/>
        <v>LOST</v>
      </c>
      <c r="DX128">
        <f t="shared" ca="1" si="415"/>
        <v>7</v>
      </c>
      <c r="DY128">
        <f t="shared" ca="1" si="416"/>
        <v>1</v>
      </c>
      <c r="DZ128">
        <f t="shared" ca="1" si="417"/>
        <v>1</v>
      </c>
      <c r="EA128">
        <f t="shared" ca="1" si="418"/>
        <v>1</v>
      </c>
      <c r="EB128">
        <f t="shared" ca="1" si="419"/>
        <v>40</v>
      </c>
      <c r="EC128">
        <f t="shared" ca="1" si="420"/>
        <v>20</v>
      </c>
      <c r="ED128">
        <f t="shared" ca="1" si="421"/>
        <v>0</v>
      </c>
      <c r="EE128">
        <f t="shared" ca="1" si="422"/>
        <v>0</v>
      </c>
      <c r="EF128">
        <f t="shared" ca="1" si="423"/>
        <v>36</v>
      </c>
      <c r="EG128">
        <f t="shared" ca="1" si="424"/>
        <v>0</v>
      </c>
      <c r="EH128">
        <f t="shared" ca="1" si="425"/>
        <v>25.38</v>
      </c>
      <c r="EI128" t="str">
        <f t="shared" ca="1" si="426"/>
        <v>WON</v>
      </c>
      <c r="EJ128">
        <f t="shared" ca="1" si="427"/>
        <v>3</v>
      </c>
      <c r="EK128">
        <f t="shared" ca="1" si="428"/>
        <v>5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40</v>
      </c>
      <c r="EP128">
        <f t="shared" ca="1" si="433"/>
        <v>8</v>
      </c>
      <c r="EQ128">
        <f t="shared" ca="1" si="434"/>
        <v>0</v>
      </c>
      <c r="ER128">
        <f t="shared" ca="1" si="435"/>
        <v>36</v>
      </c>
      <c r="ES128">
        <f t="shared" ca="1" si="436"/>
        <v>0</v>
      </c>
      <c r="ET128">
        <f t="shared" ca="1" si="437"/>
        <v>28.39</v>
      </c>
      <c r="EU128" t="str">
        <f t="shared" ca="1" si="438"/>
        <v>WON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1</v>
      </c>
      <c r="EZ128">
        <f t="shared" ca="1" si="443"/>
        <v>0</v>
      </c>
      <c r="FA128">
        <f t="shared" ca="1" si="444"/>
        <v>0</v>
      </c>
      <c r="FB128">
        <f t="shared" ca="1" si="445"/>
        <v>20</v>
      </c>
      <c r="FC128">
        <f t="shared" ca="1" si="446"/>
        <v>0</v>
      </c>
      <c r="FD128">
        <f t="shared" ca="1" si="447"/>
        <v>28</v>
      </c>
      <c r="FE128">
        <f t="shared" ca="1" si="448"/>
        <v>32</v>
      </c>
      <c r="FF128">
        <f t="shared" ca="1" si="449"/>
        <v>26.37</v>
      </c>
      <c r="FG128" t="str">
        <f t="shared" ca="1" si="450"/>
        <v>WON</v>
      </c>
      <c r="FH128">
        <f t="shared" ca="1" si="451"/>
        <v>3</v>
      </c>
      <c r="FI128">
        <f t="shared" ca="1" si="452"/>
        <v>4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38</v>
      </c>
      <c r="FN128">
        <f t="shared" ca="1" si="457"/>
        <v>62</v>
      </c>
      <c r="FO128">
        <f t="shared" ca="1" si="458"/>
        <v>38</v>
      </c>
      <c r="FP128">
        <f t="shared" ca="1" si="459"/>
        <v>0</v>
      </c>
      <c r="FQ128">
        <f t="shared" ca="1" si="460"/>
        <v>0</v>
      </c>
      <c r="FR128">
        <f t="shared" ca="1" si="461"/>
        <v>25.05</v>
      </c>
      <c r="FS128" t="str">
        <f t="shared" ca="1" si="462"/>
        <v>WON</v>
      </c>
      <c r="FT128">
        <f t="shared" ca="1" si="463"/>
        <v>5</v>
      </c>
      <c r="FU128">
        <f t="shared" ca="1" si="464"/>
        <v>2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32</v>
      </c>
      <c r="FZ128">
        <f t="shared" ca="1" si="469"/>
        <v>25</v>
      </c>
      <c r="GA128">
        <f t="shared" ca="1" si="470"/>
        <v>99</v>
      </c>
      <c r="GB128">
        <f t="shared" ca="1" si="471"/>
        <v>0</v>
      </c>
      <c r="GC128">
        <f t="shared" ca="1" si="472"/>
        <v>0</v>
      </c>
      <c r="GD128">
        <f t="shared" ca="1" si="473"/>
        <v>27.66</v>
      </c>
      <c r="GE128" t="str">
        <f t="shared" ca="1" si="474"/>
        <v>WON</v>
      </c>
      <c r="GF128">
        <f t="shared" ca="1" si="475"/>
        <v>3</v>
      </c>
      <c r="GG128">
        <f t="shared" ca="1" si="476"/>
        <v>4</v>
      </c>
      <c r="GH128">
        <f t="shared" ca="1" si="477"/>
        <v>0</v>
      </c>
      <c r="GI128">
        <f t="shared" ca="1" si="478"/>
        <v>1</v>
      </c>
      <c r="GJ128">
        <f t="shared" ca="1" si="479"/>
        <v>0</v>
      </c>
      <c r="GK128">
        <f t="shared" ca="1" si="480"/>
        <v>40</v>
      </c>
      <c r="GL128">
        <f t="shared" ca="1" si="481"/>
        <v>0</v>
      </c>
      <c r="GM128">
        <f t="shared" ca="1" si="482"/>
        <v>72</v>
      </c>
      <c r="GN128">
        <f t="shared" ca="1" si="483"/>
        <v>41</v>
      </c>
      <c r="GO128">
        <f t="shared" ca="1" si="484"/>
        <v>0</v>
      </c>
      <c r="GP128">
        <f t="shared" ca="1" si="485"/>
        <v>28.88</v>
      </c>
      <c r="GQ128" t="str">
        <f t="shared" ca="1" si="486"/>
        <v>WON</v>
      </c>
      <c r="GR128">
        <f t="shared" ca="1" si="487"/>
        <v>4</v>
      </c>
      <c r="GS128">
        <f t="shared" ca="1" si="488"/>
        <v>1</v>
      </c>
      <c r="GT128">
        <f t="shared" ca="1" si="489"/>
        <v>2</v>
      </c>
      <c r="GU128">
        <f t="shared" ca="1" si="490"/>
        <v>2</v>
      </c>
      <c r="GV128">
        <f t="shared" ca="1" si="491"/>
        <v>5</v>
      </c>
      <c r="GW128">
        <f t="shared" ca="1" si="492"/>
        <v>48</v>
      </c>
      <c r="GX128">
        <f t="shared" ca="1" si="493"/>
        <v>0</v>
      </c>
      <c r="GY128">
        <f t="shared" ca="1" si="494"/>
        <v>11</v>
      </c>
      <c r="GZ128">
        <f t="shared" ca="1" si="495"/>
        <v>99</v>
      </c>
      <c r="HA128">
        <f t="shared" ca="1" si="496"/>
        <v>0</v>
      </c>
      <c r="HB128">
        <f t="shared" ca="1" si="497"/>
        <v>25.91</v>
      </c>
      <c r="HC128" t="str">
        <f t="shared" ca="1" si="498"/>
        <v>WON</v>
      </c>
      <c r="HD128">
        <f t="shared" ca="1" si="499"/>
        <v>3</v>
      </c>
      <c r="HE128">
        <f t="shared" ca="1" si="500"/>
        <v>3</v>
      </c>
      <c r="HF128">
        <f t="shared" ca="1" si="501"/>
        <v>1</v>
      </c>
      <c r="HG128">
        <f t="shared" ca="1" si="502"/>
        <v>2</v>
      </c>
      <c r="HH128">
        <f t="shared" ca="1" si="503"/>
        <v>40</v>
      </c>
      <c r="HI128">
        <f t="shared" ca="1" si="504"/>
        <v>20</v>
      </c>
      <c r="HJ128">
        <f t="shared" ca="1" si="505"/>
        <v>22</v>
      </c>
      <c r="HK128">
        <f t="shared" ca="1" si="506"/>
        <v>32</v>
      </c>
      <c r="HL128">
        <f t="shared" ca="1" si="507"/>
        <v>0</v>
      </c>
      <c r="HM128">
        <f t="shared" ca="1" si="508"/>
        <v>0</v>
      </c>
      <c r="HN128">
        <f t="shared" ca="1" si="509"/>
        <v>23.26</v>
      </c>
      <c r="HO128" t="str">
        <f t="shared" ca="1" si="510"/>
        <v>WON</v>
      </c>
      <c r="HP128">
        <f t="shared" ca="1" si="511"/>
        <v>2</v>
      </c>
      <c r="HQ128">
        <f t="shared" ca="1" si="512"/>
        <v>1</v>
      </c>
      <c r="HR128">
        <f t="shared" ca="1" si="513"/>
        <v>2</v>
      </c>
      <c r="HS128">
        <f t="shared" ca="1" si="514"/>
        <v>2</v>
      </c>
      <c r="HT128">
        <f t="shared" ca="1" si="515"/>
        <v>32</v>
      </c>
      <c r="HU128">
        <f t="shared" ca="1" si="516"/>
        <v>0</v>
      </c>
      <c r="HV128">
        <f t="shared" ca="1" si="517"/>
        <v>40</v>
      </c>
      <c r="HW128">
        <f t="shared" ca="1" si="518"/>
        <v>82</v>
      </c>
      <c r="HX128">
        <f t="shared" ca="1" si="519"/>
        <v>0</v>
      </c>
      <c r="HY128">
        <f t="shared" ca="1" si="520"/>
        <v>40</v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16</v>
      </c>
      <c r="G129">
        <f t="shared" ca="1" si="297"/>
        <v>12</v>
      </c>
      <c r="H129">
        <f t="shared" ca="1" si="298"/>
        <v>75</v>
      </c>
      <c r="I129">
        <f t="shared" ca="1" si="292"/>
        <v>24.580000000000002</v>
      </c>
      <c r="J129">
        <f t="shared" ca="1" si="299"/>
        <v>36.58</v>
      </c>
      <c r="K129">
        <f t="shared" ca="1" si="300"/>
        <v>36.579999987099995</v>
      </c>
      <c r="L129">
        <f t="shared" ca="1" si="301"/>
        <v>119</v>
      </c>
      <c r="M129">
        <f t="shared" ca="1" si="302"/>
        <v>31.92</v>
      </c>
      <c r="N129">
        <f t="shared" ca="1" si="303"/>
        <v>9</v>
      </c>
      <c r="O129">
        <f t="shared" ca="1" si="304"/>
        <v>31.919999987100002</v>
      </c>
      <c r="P129">
        <f t="shared" ca="1" si="305"/>
        <v>119</v>
      </c>
      <c r="Q129">
        <f t="shared" ca="1" si="306"/>
        <v>77</v>
      </c>
      <c r="R129">
        <f t="shared" ca="1" si="307"/>
        <v>41</v>
      </c>
      <c r="S129">
        <f t="shared" ca="1" si="308"/>
        <v>9</v>
      </c>
      <c r="T129">
        <f t="shared" ca="1" si="309"/>
        <v>186</v>
      </c>
      <c r="U129" t="str">
        <f t="shared" ca="1" si="293"/>
        <v>813990958922Phil Wathen</v>
      </c>
      <c r="V129">
        <f t="shared" ca="1" si="310"/>
        <v>12</v>
      </c>
      <c r="W129">
        <f t="shared" si="311"/>
        <v>128</v>
      </c>
      <c r="X129" t="e">
        <f t="shared" ca="1" si="312"/>
        <v>#N/A</v>
      </c>
      <c r="Y129">
        <f t="shared" ca="1" si="313"/>
        <v>17</v>
      </c>
      <c r="Z129" t="str">
        <f t="shared" ca="1" si="314"/>
        <v>982Phil Wathenzz</v>
      </c>
      <c r="AA129">
        <f t="shared" ca="1" si="315"/>
        <v>16</v>
      </c>
      <c r="AB129">
        <f t="shared" si="316"/>
        <v>128</v>
      </c>
      <c r="AC129">
        <f t="shared" ca="1" si="317"/>
        <v>34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>
        <f t="shared" ca="1" si="378"/>
        <v>26.95</v>
      </c>
      <c r="CM129" t="str">
        <f t="shared" ca="1" si="379"/>
        <v>WON</v>
      </c>
      <c r="CN129">
        <f t="shared" ca="1" si="380"/>
        <v>7</v>
      </c>
      <c r="CO129">
        <f t="shared" ca="1" si="381"/>
        <v>1</v>
      </c>
      <c r="CP129">
        <f t="shared" ca="1" si="382"/>
        <v>1</v>
      </c>
      <c r="CQ129">
        <f t="shared" ca="1" si="383"/>
        <v>2</v>
      </c>
      <c r="CR129">
        <f t="shared" ca="1" si="384"/>
        <v>120</v>
      </c>
      <c r="CS129">
        <f t="shared" ca="1" si="385"/>
        <v>36</v>
      </c>
      <c r="CT129">
        <f t="shared" ca="1" si="386"/>
        <v>20</v>
      </c>
      <c r="CU129">
        <f t="shared" ca="1" si="387"/>
        <v>0</v>
      </c>
      <c r="CV129">
        <f t="shared" ca="1" si="388"/>
        <v>104</v>
      </c>
      <c r="CW129">
        <f t="shared" ca="1" si="389"/>
        <v>0</v>
      </c>
      <c r="CX129">
        <f t="shared" ca="1" si="390"/>
        <v>31.92</v>
      </c>
      <c r="CY129" t="str">
        <f t="shared" ca="1" si="391"/>
        <v>WON</v>
      </c>
      <c r="CZ129">
        <f t="shared" ca="1" si="392"/>
        <v>2</v>
      </c>
      <c r="DA129">
        <f t="shared" ca="1" si="393"/>
        <v>6</v>
      </c>
      <c r="DB129">
        <f t="shared" ca="1" si="394"/>
        <v>0</v>
      </c>
      <c r="DC129">
        <f t="shared" ca="1" si="395"/>
        <v>2</v>
      </c>
      <c r="DD129">
        <f t="shared" ca="1" si="396"/>
        <v>12</v>
      </c>
      <c r="DE129">
        <f t="shared" ca="1" si="397"/>
        <v>71</v>
      </c>
      <c r="DF129">
        <f t="shared" ca="1" si="398"/>
        <v>0</v>
      </c>
      <c r="DG129">
        <f t="shared" ca="1" si="399"/>
        <v>40</v>
      </c>
      <c r="DH129">
        <f t="shared" ca="1" si="400"/>
        <v>116</v>
      </c>
      <c r="DI129">
        <f t="shared" ca="1" si="401"/>
        <v>0</v>
      </c>
      <c r="DJ129">
        <f t="shared" ca="1" si="402"/>
        <v>27.26</v>
      </c>
      <c r="DK129" t="str">
        <f t="shared" ca="1" si="403"/>
        <v>LOST</v>
      </c>
      <c r="DL129">
        <f t="shared" ca="1" si="404"/>
        <v>3</v>
      </c>
      <c r="DM129">
        <f t="shared" ca="1" si="405"/>
        <v>4</v>
      </c>
      <c r="DN129">
        <f t="shared" ca="1" si="406"/>
        <v>0</v>
      </c>
      <c r="DO129">
        <f t="shared" ca="1" si="407"/>
        <v>1</v>
      </c>
      <c r="DP129">
        <f t="shared" ca="1" si="408"/>
        <v>64</v>
      </c>
      <c r="DQ129">
        <f t="shared" ca="1" si="409"/>
        <v>0</v>
      </c>
      <c r="DR129">
        <f t="shared" ca="1" si="410"/>
        <v>39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21.8</v>
      </c>
      <c r="DW129" t="str">
        <f t="shared" ca="1" si="414"/>
        <v>LOST</v>
      </c>
      <c r="DX129">
        <f t="shared" ca="1" si="415"/>
        <v>7</v>
      </c>
      <c r="DY129">
        <f t="shared" ca="1" si="416"/>
        <v>2</v>
      </c>
      <c r="DZ129">
        <f t="shared" ca="1" si="417"/>
        <v>0</v>
      </c>
      <c r="EA129">
        <f t="shared" ca="1" si="418"/>
        <v>0</v>
      </c>
      <c r="EB129">
        <f t="shared" ca="1" si="419"/>
        <v>0</v>
      </c>
      <c r="EC129">
        <f t="shared" ca="1" si="420"/>
        <v>4</v>
      </c>
      <c r="ED129">
        <f t="shared" ca="1" si="421"/>
        <v>56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21.01</v>
      </c>
      <c r="EI129" t="str">
        <f t="shared" ca="1" si="426"/>
        <v>WON</v>
      </c>
      <c r="EJ129">
        <f t="shared" ca="1" si="427"/>
        <v>6</v>
      </c>
      <c r="EK129">
        <f t="shared" ca="1" si="428"/>
        <v>0</v>
      </c>
      <c r="EL129">
        <f t="shared" ca="1" si="429"/>
        <v>1</v>
      </c>
      <c r="EM129">
        <f t="shared" ca="1" si="430"/>
        <v>1</v>
      </c>
      <c r="EN129">
        <f t="shared" ca="1" si="431"/>
        <v>0</v>
      </c>
      <c r="EO129">
        <f t="shared" ca="1" si="432"/>
        <v>12</v>
      </c>
      <c r="EP129">
        <f t="shared" ca="1" si="433"/>
        <v>0</v>
      </c>
      <c r="EQ129">
        <f t="shared" ca="1" si="434"/>
        <v>20</v>
      </c>
      <c r="ER129">
        <f t="shared" ca="1" si="435"/>
        <v>34</v>
      </c>
      <c r="ES129">
        <f t="shared" ca="1" si="436"/>
        <v>0</v>
      </c>
      <c r="ET129">
        <f t="shared" ca="1" si="437"/>
        <v>26.94</v>
      </c>
      <c r="EU129" t="str">
        <f t="shared" ca="1" si="438"/>
        <v>WON</v>
      </c>
      <c r="EV129">
        <f t="shared" ca="1" si="439"/>
        <v>7</v>
      </c>
      <c r="EW129">
        <f t="shared" ca="1" si="440"/>
        <v>3</v>
      </c>
      <c r="EX129">
        <f t="shared" ca="1" si="441"/>
        <v>1</v>
      </c>
      <c r="EY129">
        <f t="shared" ca="1" si="442"/>
        <v>2</v>
      </c>
      <c r="EZ129">
        <f t="shared" ca="1" si="443"/>
        <v>16</v>
      </c>
      <c r="FA129">
        <f t="shared" ca="1" si="444"/>
        <v>16</v>
      </c>
      <c r="FB129">
        <f t="shared" ca="1" si="445"/>
        <v>0</v>
      </c>
      <c r="FC129">
        <f t="shared" ca="1" si="446"/>
        <v>16</v>
      </c>
      <c r="FD129">
        <f t="shared" ca="1" si="447"/>
        <v>101</v>
      </c>
      <c r="FE129">
        <f t="shared" ca="1" si="448"/>
        <v>0</v>
      </c>
      <c r="FF129">
        <f t="shared" ca="1" si="449"/>
        <v>25.79</v>
      </c>
      <c r="FG129" t="str">
        <f t="shared" ca="1" si="450"/>
        <v>WON</v>
      </c>
      <c r="FH129">
        <f t="shared" ca="1" si="451"/>
        <v>5</v>
      </c>
      <c r="FI129">
        <f t="shared" ca="1" si="452"/>
        <v>0</v>
      </c>
      <c r="FJ129">
        <f t="shared" ca="1" si="453"/>
        <v>1</v>
      </c>
      <c r="FK129">
        <f t="shared" ca="1" si="454"/>
        <v>1</v>
      </c>
      <c r="FL129">
        <f t="shared" ca="1" si="455"/>
        <v>0</v>
      </c>
      <c r="FM129">
        <f t="shared" ca="1" si="456"/>
        <v>0</v>
      </c>
      <c r="FN129">
        <f t="shared" ca="1" si="457"/>
        <v>16</v>
      </c>
      <c r="FO129">
        <f t="shared" ca="1" si="458"/>
        <v>40</v>
      </c>
      <c r="FP129">
        <f t="shared" ca="1" si="459"/>
        <v>36</v>
      </c>
      <c r="FQ129">
        <f t="shared" ca="1" si="460"/>
        <v>0</v>
      </c>
      <c r="FR129">
        <f t="shared" ca="1" si="461"/>
        <v>17.68</v>
      </c>
      <c r="FS129" t="str">
        <f t="shared" ca="1" si="462"/>
        <v>WON</v>
      </c>
      <c r="FT129">
        <f t="shared" ca="1" si="463"/>
        <v>2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2</v>
      </c>
      <c r="FZ129">
        <f t="shared" ca="1" si="469"/>
        <v>16</v>
      </c>
      <c r="GA129">
        <f t="shared" ca="1" si="470"/>
        <v>20</v>
      </c>
      <c r="GB129">
        <f t="shared" ca="1" si="471"/>
        <v>0</v>
      </c>
      <c r="GC129">
        <f t="shared" ca="1" si="472"/>
        <v>0</v>
      </c>
      <c r="GD129">
        <f t="shared" ca="1" si="473"/>
        <v>25.29</v>
      </c>
      <c r="GE129" t="str">
        <f t="shared" ca="1" si="474"/>
        <v>LOST</v>
      </c>
      <c r="GF129">
        <f t="shared" ca="1" si="475"/>
        <v>1</v>
      </c>
      <c r="GG129">
        <f t="shared" ca="1" si="476"/>
        <v>6</v>
      </c>
      <c r="GH129">
        <f t="shared" ca="1" si="477"/>
        <v>0</v>
      </c>
      <c r="GI129">
        <f t="shared" ca="1" si="478"/>
        <v>0</v>
      </c>
      <c r="GJ129">
        <f t="shared" ca="1" si="479"/>
        <v>0</v>
      </c>
      <c r="GK129">
        <f t="shared" ca="1" si="480"/>
        <v>41</v>
      </c>
      <c r="GL129">
        <f t="shared" ca="1" si="481"/>
        <v>20</v>
      </c>
      <c r="GM129">
        <f t="shared" ca="1" si="482"/>
        <v>0</v>
      </c>
      <c r="GN129">
        <f t="shared" ca="1" si="483"/>
        <v>0</v>
      </c>
      <c r="GO129">
        <f t="shared" ca="1" si="484"/>
        <v>0</v>
      </c>
      <c r="GP129">
        <f t="shared" ca="1" si="485"/>
        <v>22.87</v>
      </c>
      <c r="GQ129" t="str">
        <f t="shared" ca="1" si="486"/>
        <v>LOST</v>
      </c>
      <c r="GR129">
        <f t="shared" ca="1" si="487"/>
        <v>4</v>
      </c>
      <c r="GS129">
        <f t="shared" ca="1" si="488"/>
        <v>2</v>
      </c>
      <c r="GT129">
        <f t="shared" ca="1" si="489"/>
        <v>1</v>
      </c>
      <c r="GU129">
        <f t="shared" ca="1" si="490"/>
        <v>0</v>
      </c>
      <c r="GV129">
        <f t="shared" ca="1" si="491"/>
        <v>0</v>
      </c>
      <c r="GW129">
        <f t="shared" ca="1" si="492"/>
        <v>0</v>
      </c>
      <c r="GX129">
        <f t="shared" ca="1" si="493"/>
        <v>113</v>
      </c>
      <c r="GY129">
        <f t="shared" ca="1" si="494"/>
        <v>0</v>
      </c>
      <c r="GZ129">
        <f t="shared" ca="1" si="495"/>
        <v>5</v>
      </c>
      <c r="HA129">
        <f t="shared" ca="1" si="496"/>
        <v>0</v>
      </c>
      <c r="HB129">
        <f t="shared" ca="1" si="497"/>
        <v>20.82</v>
      </c>
      <c r="HC129" t="str">
        <f t="shared" ca="1" si="498"/>
        <v>WON</v>
      </c>
      <c r="HD129">
        <f t="shared" ca="1" si="499"/>
        <v>6</v>
      </c>
      <c r="HE129">
        <f t="shared" ca="1" si="500"/>
        <v>2</v>
      </c>
      <c r="HF129">
        <f t="shared" ca="1" si="501"/>
        <v>1</v>
      </c>
      <c r="HG129">
        <f t="shared" ca="1" si="502"/>
        <v>1</v>
      </c>
      <c r="HH129">
        <f t="shared" ca="1" si="503"/>
        <v>0</v>
      </c>
      <c r="HI129">
        <f t="shared" ca="1" si="504"/>
        <v>10</v>
      </c>
      <c r="HJ129">
        <f t="shared" ca="1" si="505"/>
        <v>16</v>
      </c>
      <c r="HK129">
        <f t="shared" ca="1" si="506"/>
        <v>0</v>
      </c>
      <c r="HL129">
        <f t="shared" ca="1" si="507"/>
        <v>16</v>
      </c>
      <c r="HM129">
        <f t="shared" ca="1" si="508"/>
        <v>0</v>
      </c>
      <c r="HN129">
        <f t="shared" ca="1" si="509"/>
        <v>26.84</v>
      </c>
      <c r="HO129" t="str">
        <f t="shared" ca="1" si="510"/>
        <v>WON</v>
      </c>
      <c r="HP129">
        <f t="shared" ca="1" si="511"/>
        <v>4</v>
      </c>
      <c r="HQ129">
        <f t="shared" ca="1" si="512"/>
        <v>3</v>
      </c>
      <c r="HR129">
        <f t="shared" ca="1" si="513"/>
        <v>1</v>
      </c>
      <c r="HS129">
        <f t="shared" ca="1" si="514"/>
        <v>1</v>
      </c>
      <c r="HT129">
        <f t="shared" ca="1" si="515"/>
        <v>0</v>
      </c>
      <c r="HU129">
        <f t="shared" ca="1" si="516"/>
        <v>16</v>
      </c>
      <c r="HV129">
        <f t="shared" ca="1" si="517"/>
        <v>76</v>
      </c>
      <c r="HW129">
        <f t="shared" ca="1" si="518"/>
        <v>16</v>
      </c>
      <c r="HX129">
        <f t="shared" ca="1" si="519"/>
        <v>0</v>
      </c>
      <c r="HY129">
        <f t="shared" ca="1" si="520"/>
        <v>0</v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16</v>
      </c>
      <c r="G130">
        <f t="shared" ca="1" si="297"/>
        <v>5</v>
      </c>
      <c r="H130">
        <f t="shared" ca="1" si="298"/>
        <v>31.25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22.690625000000001</v>
      </c>
      <c r="J130">
        <f t="shared" ca="1" si="299"/>
        <v>27.690625000000001</v>
      </c>
      <c r="K130">
        <f t="shared" ca="1" si="300"/>
        <v>27.690624987</v>
      </c>
      <c r="L130">
        <f t="shared" ca="1" si="301"/>
        <v>162</v>
      </c>
      <c r="M130">
        <f t="shared" ca="1" si="302"/>
        <v>26.76</v>
      </c>
      <c r="N130">
        <f t="shared" ca="1" si="303"/>
        <v>46</v>
      </c>
      <c r="O130">
        <f t="shared" ca="1" si="304"/>
        <v>26.759999987</v>
      </c>
      <c r="P130">
        <f t="shared" ca="1" si="305"/>
        <v>162</v>
      </c>
      <c r="Q130">
        <f t="shared" ca="1" si="306"/>
        <v>68</v>
      </c>
      <c r="R130">
        <f t="shared" ca="1" si="307"/>
        <v>25</v>
      </c>
      <c r="S130">
        <f t="shared" ca="1" si="308"/>
        <v>4</v>
      </c>
      <c r="T130">
        <f t="shared" ca="1" si="309"/>
        <v>130</v>
      </c>
      <c r="U130" t="str">
        <f t="shared" ref="U130:U193" ca="1" si="584">(999-T130)&amp;(999-S130)&amp;(999-R130)&amp;(999-Q130)&amp;B130</f>
        <v>869995974931Luke Wathen</v>
      </c>
      <c r="V130">
        <f t="shared" ca="1" si="310"/>
        <v>38</v>
      </c>
      <c r="W130">
        <f t="shared" si="311"/>
        <v>129</v>
      </c>
      <c r="X130" t="e">
        <f t="shared" ca="1" si="312"/>
        <v>#N/A</v>
      </c>
      <c r="Y130">
        <f t="shared" ca="1" si="313"/>
        <v>10</v>
      </c>
      <c r="Z130" t="str">
        <f t="shared" ca="1" si="314"/>
        <v>989Luke Wathenzz</v>
      </c>
      <c r="AA130">
        <f t="shared" ca="1" si="315"/>
        <v>51</v>
      </c>
      <c r="AB130">
        <f t="shared" si="316"/>
        <v>129</v>
      </c>
      <c r="AC130">
        <f t="shared" ca="1" si="317"/>
        <v>63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26.76</v>
      </c>
      <c r="CM130" t="str">
        <f t="shared" ca="1" si="379"/>
        <v>LOST</v>
      </c>
      <c r="CN130">
        <f t="shared" ca="1" si="380"/>
        <v>7</v>
      </c>
      <c r="CO130">
        <f t="shared" ca="1" si="381"/>
        <v>1</v>
      </c>
      <c r="CP130">
        <f t="shared" ca="1" si="382"/>
        <v>0</v>
      </c>
      <c r="CQ130">
        <f t="shared" ca="1" si="383"/>
        <v>0</v>
      </c>
      <c r="CR130">
        <f t="shared" ca="1" si="384"/>
        <v>0</v>
      </c>
      <c r="CS130">
        <f t="shared" ca="1" si="385"/>
        <v>40</v>
      </c>
      <c r="CT130">
        <f t="shared" ca="1" si="386"/>
        <v>0</v>
      </c>
      <c r="CU130">
        <f t="shared" ca="1" si="387"/>
        <v>0</v>
      </c>
      <c r="CV130">
        <f t="shared" ca="1" si="388"/>
        <v>0</v>
      </c>
      <c r="CW130">
        <f t="shared" ca="1" si="389"/>
        <v>0</v>
      </c>
      <c r="CX130">
        <f t="shared" ca="1" si="390"/>
        <v>20.09</v>
      </c>
      <c r="CY130" t="str">
        <f t="shared" ca="1" si="391"/>
        <v>LOST</v>
      </c>
      <c r="CZ130">
        <f t="shared" ca="1" si="392"/>
        <v>5</v>
      </c>
      <c r="DA130">
        <f t="shared" ca="1" si="393"/>
        <v>0</v>
      </c>
      <c r="DB130">
        <f t="shared" ca="1" si="394"/>
        <v>1</v>
      </c>
      <c r="DC130">
        <f t="shared" ca="1" si="395"/>
        <v>1</v>
      </c>
      <c r="DD130">
        <f t="shared" ca="1" si="396"/>
        <v>91</v>
      </c>
      <c r="DE130">
        <f t="shared" ca="1" si="397"/>
        <v>32</v>
      </c>
      <c r="DF130">
        <f t="shared" ca="1" si="398"/>
        <v>0</v>
      </c>
      <c r="DG130">
        <f t="shared" ca="1" si="399"/>
        <v>40</v>
      </c>
      <c r="DH130">
        <f t="shared" ca="1" si="400"/>
        <v>0</v>
      </c>
      <c r="DI130">
        <f t="shared" ca="1" si="401"/>
        <v>0</v>
      </c>
      <c r="DJ130">
        <f t="shared" ca="1" si="402"/>
        <v>24.75</v>
      </c>
      <c r="DK130" t="str">
        <f t="shared" ca="1" si="403"/>
        <v>LOST</v>
      </c>
      <c r="DL130">
        <f t="shared" ca="1" si="404"/>
        <v>2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24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22.28</v>
      </c>
      <c r="DW130" t="str">
        <f t="shared" ca="1" si="414"/>
        <v>LOST</v>
      </c>
      <c r="DX130">
        <f t="shared" ca="1" si="415"/>
        <v>2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0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24.06</v>
      </c>
      <c r="EI130" t="str">
        <f t="shared" ca="1" si="426"/>
        <v>LOST</v>
      </c>
      <c r="EJ130">
        <f t="shared" ca="1" si="427"/>
        <v>2</v>
      </c>
      <c r="EK130">
        <f t="shared" ca="1" si="428"/>
        <v>2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24.75</v>
      </c>
      <c r="EU130" t="str">
        <f t="shared" ca="1" si="438"/>
        <v>LOST</v>
      </c>
      <c r="EV130">
        <f t="shared" ca="1" si="439"/>
        <v>3</v>
      </c>
      <c r="EW130">
        <f t="shared" ca="1" si="440"/>
        <v>1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22.19</v>
      </c>
      <c r="FG130" t="str">
        <f t="shared" ca="1" si="450"/>
        <v>WON</v>
      </c>
      <c r="FH130">
        <f t="shared" ca="1" si="451"/>
        <v>4</v>
      </c>
      <c r="FI130">
        <f t="shared" ca="1" si="452"/>
        <v>1</v>
      </c>
      <c r="FJ130">
        <f t="shared" ca="1" si="453"/>
        <v>0</v>
      </c>
      <c r="FK130">
        <f t="shared" ca="1" si="454"/>
        <v>2</v>
      </c>
      <c r="FL130">
        <f t="shared" ca="1" si="455"/>
        <v>5</v>
      </c>
      <c r="FM130">
        <f t="shared" ca="1" si="456"/>
        <v>40</v>
      </c>
      <c r="FN130">
        <f t="shared" ca="1" si="457"/>
        <v>102</v>
      </c>
      <c r="FO130">
        <f t="shared" ca="1" si="458"/>
        <v>0</v>
      </c>
      <c r="FP130">
        <f t="shared" ca="1" si="459"/>
        <v>0</v>
      </c>
      <c r="FQ130">
        <f t="shared" ca="1" si="460"/>
        <v>52</v>
      </c>
      <c r="FR130">
        <f t="shared" ca="1" si="461"/>
        <v>21.17</v>
      </c>
      <c r="FS130" t="str">
        <f t="shared" ca="1" si="462"/>
        <v>WON</v>
      </c>
      <c r="FT130">
        <f t="shared" ca="1" si="463"/>
        <v>4</v>
      </c>
      <c r="FU130">
        <f t="shared" ca="1" si="464"/>
        <v>1</v>
      </c>
      <c r="FV130">
        <f t="shared" ca="1" si="465"/>
        <v>0</v>
      </c>
      <c r="FW130">
        <f t="shared" ca="1" si="466"/>
        <v>2</v>
      </c>
      <c r="FX130">
        <f t="shared" ca="1" si="467"/>
        <v>16</v>
      </c>
      <c r="FY130">
        <f t="shared" ca="1" si="468"/>
        <v>10</v>
      </c>
      <c r="FZ130">
        <f t="shared" ca="1" si="469"/>
        <v>74</v>
      </c>
      <c r="GA130">
        <f t="shared" ca="1" si="470"/>
        <v>20</v>
      </c>
      <c r="GB130">
        <f t="shared" ca="1" si="471"/>
        <v>0</v>
      </c>
      <c r="GC130">
        <f t="shared" ca="1" si="472"/>
        <v>0</v>
      </c>
      <c r="GD130">
        <f t="shared" ca="1" si="473"/>
        <v>21.13</v>
      </c>
      <c r="GE130" t="str">
        <f t="shared" ca="1" si="474"/>
        <v>WON</v>
      </c>
      <c r="GF130">
        <f t="shared" ca="1" si="475"/>
        <v>6</v>
      </c>
      <c r="GG130">
        <f t="shared" ca="1" si="476"/>
        <v>3</v>
      </c>
      <c r="GH130">
        <f t="shared" ca="1" si="477"/>
        <v>0</v>
      </c>
      <c r="GI130">
        <f t="shared" ca="1" si="478"/>
        <v>1</v>
      </c>
      <c r="GJ130">
        <f t="shared" ca="1" si="479"/>
        <v>0</v>
      </c>
      <c r="GK130">
        <f t="shared" ca="1" si="480"/>
        <v>90</v>
      </c>
      <c r="GL130">
        <f t="shared" ca="1" si="481"/>
        <v>16</v>
      </c>
      <c r="GM130">
        <f t="shared" ca="1" si="482"/>
        <v>0</v>
      </c>
      <c r="GN130">
        <f t="shared" ca="1" si="483"/>
        <v>40</v>
      </c>
      <c r="GO130">
        <f t="shared" ca="1" si="484"/>
        <v>0</v>
      </c>
      <c r="GP130">
        <f t="shared" ca="1" si="485"/>
        <v>23.81</v>
      </c>
      <c r="GQ130" t="str">
        <f t="shared" ca="1" si="486"/>
        <v>WON</v>
      </c>
      <c r="GR130">
        <f t="shared" ca="1" si="487"/>
        <v>5</v>
      </c>
      <c r="GS130">
        <f t="shared" ca="1" si="488"/>
        <v>3</v>
      </c>
      <c r="GT130">
        <f t="shared" ca="1" si="489"/>
        <v>0</v>
      </c>
      <c r="GU130">
        <f t="shared" ca="1" si="490"/>
        <v>1</v>
      </c>
      <c r="GV130">
        <f t="shared" ca="1" si="491"/>
        <v>0</v>
      </c>
      <c r="GW130">
        <f t="shared" ca="1" si="492"/>
        <v>50</v>
      </c>
      <c r="GX130">
        <f t="shared" ca="1" si="493"/>
        <v>0</v>
      </c>
      <c r="GY130">
        <f t="shared" ca="1" si="494"/>
        <v>32</v>
      </c>
      <c r="GZ130">
        <f t="shared" ca="1" si="495"/>
        <v>0</v>
      </c>
      <c r="HA130">
        <f t="shared" ca="1" si="496"/>
        <v>16</v>
      </c>
      <c r="HB130">
        <f t="shared" ca="1" si="497"/>
        <v>25.49</v>
      </c>
      <c r="HC130" t="str">
        <f t="shared" ca="1" si="498"/>
        <v>LOST</v>
      </c>
      <c r="HD130">
        <f t="shared" ca="1" si="499"/>
        <v>7</v>
      </c>
      <c r="HE130">
        <f t="shared" ca="1" si="500"/>
        <v>2</v>
      </c>
      <c r="HF130">
        <f t="shared" ca="1" si="501"/>
        <v>1</v>
      </c>
      <c r="HG130">
        <f t="shared" ca="1" si="502"/>
        <v>0</v>
      </c>
      <c r="HH130">
        <f t="shared" ca="1" si="503"/>
        <v>0</v>
      </c>
      <c r="HI130">
        <f t="shared" ca="1" si="504"/>
        <v>104</v>
      </c>
      <c r="HJ130">
        <f t="shared" ca="1" si="505"/>
        <v>0</v>
      </c>
      <c r="HK130">
        <f t="shared" ca="1" si="506"/>
        <v>100</v>
      </c>
      <c r="HL130">
        <f t="shared" ca="1" si="507"/>
        <v>0</v>
      </c>
      <c r="HM130">
        <f t="shared" ca="1" si="508"/>
        <v>0</v>
      </c>
      <c r="HN130">
        <f t="shared" ca="1" si="509"/>
        <v>21.51</v>
      </c>
      <c r="HO130" t="str">
        <f t="shared" ca="1" si="510"/>
        <v>LOST</v>
      </c>
      <c r="HP130">
        <f t="shared" ca="1" si="511"/>
        <v>4</v>
      </c>
      <c r="HQ130">
        <f t="shared" ca="1" si="512"/>
        <v>1</v>
      </c>
      <c r="HR130">
        <f t="shared" ca="1" si="513"/>
        <v>1</v>
      </c>
      <c r="HS130">
        <f t="shared" ca="1" si="514"/>
        <v>0</v>
      </c>
      <c r="HT130">
        <f t="shared" ca="1" si="515"/>
        <v>0</v>
      </c>
      <c r="HU130">
        <f t="shared" ca="1" si="516"/>
        <v>15</v>
      </c>
      <c r="HV130">
        <f t="shared" ca="1" si="517"/>
        <v>0</v>
      </c>
      <c r="HW130">
        <f t="shared" ca="1" si="518"/>
        <v>0</v>
      </c>
      <c r="HX130">
        <f t="shared" ca="1" si="519"/>
        <v>0</v>
      </c>
      <c r="HY130">
        <f t="shared" ca="1" si="520"/>
        <v>0</v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21.428571428571427</v>
      </c>
      <c r="I131">
        <f t="shared" ca="1" si="583"/>
        <v>19.805714285714284</v>
      </c>
      <c r="J131">
        <f t="shared" ref="J131:J194" ca="1" si="590">I131+G131</f>
        <v>22.805714285714284</v>
      </c>
      <c r="K131">
        <f t="shared" ref="K131:K194" ca="1" si="591">IF(J131=0,-1,J131-ROW()/10^10)</f>
        <v>22.805714272614285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100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54</v>
      </c>
      <c r="R131">
        <f t="shared" ref="R131:R194" ca="1" si="598">SUM(AG131,AS131,BE131,BQ131,CC131,CO131,DA131,DM131,DY131,EK131,EW131,FI131,FU131,GG131,GS131,HE131,HQ131,IC131,IO131,JA131,JM131,JY131,KK131,KW131,LI131,LU131)</f>
        <v>10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83</v>
      </c>
      <c r="U131" t="str">
        <f t="shared" ca="1" si="584"/>
        <v>916996989945Steve Cole</v>
      </c>
      <c r="V131">
        <f t="shared" ref="V131:V194" ca="1" si="601">COUNTIF($U$2:$U$351,"&lt;="&amp;U131)</f>
        <v>68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5</v>
      </c>
      <c r="Z131" t="str">
        <f t="shared" ref="Z131:Z194" ca="1" si="605">(999-Y131)&amp;B131&amp;"zz"</f>
        <v>994Steve Colezz</v>
      </c>
      <c r="AA131">
        <f t="shared" ref="AA131:AA194" ca="1" si="606">COUNTIF($Z$2:$Z$351,"&lt;="&amp;Z131)</f>
        <v>78</v>
      </c>
      <c r="AB131">
        <f t="shared" ref="AB131:AB194" si="607">A131</f>
        <v>130</v>
      </c>
      <c r="AC131">
        <f t="shared" ref="AC131:AC194" ca="1" si="608">VLOOKUP(A131,$AA$2:$AB$351,2,FALSE)</f>
        <v>213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20.55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38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22.08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17.600000000000001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0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104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48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17.72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0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18.87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1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6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18.79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16</v>
      </c>
      <c r="FN131">
        <f t="shared" ref="FN131:FN194" ca="1" si="748">IF(NOT(ISNA(VLOOKUP($A131,INDIRECT("Week"&amp;LEFT(FF$1,2)&amp;"!B9:B240"),1,FALSE))),VLOOKUP($A131,INDIRECT("Week"&amp;LEFT(FF$1,2)&amp;"!B9:S240"),15,FALSE),"")</f>
        <v>6</v>
      </c>
      <c r="FO131">
        <f t="shared" ref="FO131:FO194" ca="1" si="749">IF(NOT(ISNA(VLOOKUP($A131,INDIRECT("Week"&amp;LEFT(FF$1,2)&amp;"!B9:B240"),1,FALSE))),VLOOKUP($A131,INDIRECT("Week"&amp;LEFT(FF$1,2)&amp;"!B9:S240"),16,FALSE),"")</f>
        <v>41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21.04</v>
      </c>
      <c r="FS131" t="str">
        <f t="shared" ref="FS131:FS194" ca="1" si="753">IF(NOT(ISNA(VLOOKUP($A131,INDIRECT("Week"&amp;LEFT(FR$1,2)&amp;"!B9:B240"),1,FALSE))),VLOOKUP($A131,INDIRECT("Week"&amp;LEFT(FR$1,2)&amp;"!B9:S240"),6,FALSE),"")</f>
        <v>LOST</v>
      </c>
      <c r="FT131">
        <f t="shared" ref="FT131:FT194" ca="1" si="754">IF(NOT(ISNA(VLOOKUP($A131,INDIRECT("Week"&amp;LEFT(FR$1,2)&amp;"!B9:B240"),1,FALSE))),VLOOKUP($A131,INDIRECT("Week"&amp;LEFT(FR$1,2)&amp;"!B9:S240"),8,FALSE),"")</f>
        <v>2</v>
      </c>
      <c r="FU131">
        <f t="shared" ref="FU131:FU194" ca="1" si="755">IF(NOT(ISNA(VLOOKUP($A131,INDIRECT("Week"&amp;LEFT(FR$1,2)&amp;"!B9:B240"),1,FALSE))),VLOOKUP($A131,INDIRECT("Week"&amp;LEFT(FR$1,2)&amp;"!B9:S240"),9,FALSE),"")</f>
        <v>2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0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0</v>
      </c>
      <c r="FZ131">
        <f t="shared" ref="FZ131:FZ194" ca="1" si="760">IF(NOT(ISNA(VLOOKUP($A131,INDIRECT("Week"&amp;LEFT(FR$1,2)&amp;"!B9:B240"),1,FALSE))),VLOOKUP($A131,INDIRECT("Week"&amp;LEFT(FR$1,2)&amp;"!B9:S240"),15,FALSE),"")</f>
        <v>40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18.38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5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60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21.16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3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17.36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3</v>
      </c>
      <c r="HE131">
        <f t="shared" ref="HE131:HE194" ca="1" si="791">IF(NOT(ISNA(VLOOKUP($A131,INDIRECT("Week"&amp;LEFT(HB$1,2)&amp;"!B9:B240"),1,FALSE))),VLOOKUP($A131,INDIRECT("Week"&amp;LEFT(HB$1,2)&amp;"!B9:S240"),9,FALSE),"")</f>
        <v>0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1</v>
      </c>
      <c r="HH131">
        <f t="shared" ref="HH131:HH194" ca="1" si="794">IF(NOT(ISNA(VLOOKUP($A131,INDIRECT("Week"&amp;LEFT(HB$1,2)&amp;"!B9:B240"),1,FALSE))),VLOOKUP($A131,INDIRECT("Week"&amp;LEFT(HB$1,2)&amp;"!B9:S240"),13,FALSE),"")</f>
        <v>12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6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15</v>
      </c>
      <c r="G132">
        <f t="shared" ca="1" si="588"/>
        <v>11</v>
      </c>
      <c r="H132">
        <f t="shared" ca="1" si="589"/>
        <v>73.333333333333329</v>
      </c>
      <c r="I132">
        <f t="shared" ca="1" si="583"/>
        <v>22.334666666666671</v>
      </c>
      <c r="J132">
        <f t="shared" ca="1" si="590"/>
        <v>33.334666666666671</v>
      </c>
      <c r="K132">
        <f t="shared" ca="1" si="591"/>
        <v>33.33466665346667</v>
      </c>
      <c r="L132">
        <f t="shared" ca="1" si="592"/>
        <v>2</v>
      </c>
      <c r="M132">
        <f t="shared" ca="1" si="593"/>
        <v>26.37</v>
      </c>
      <c r="N132">
        <f t="shared" ca="1" si="594"/>
        <v>55</v>
      </c>
      <c r="O132">
        <f t="shared" ca="1" si="595"/>
        <v>26.3699999868</v>
      </c>
      <c r="P132">
        <f t="shared" ca="1" si="596"/>
        <v>2</v>
      </c>
      <c r="Q132">
        <f t="shared" ca="1" si="597"/>
        <v>87</v>
      </c>
      <c r="R132">
        <f t="shared" ca="1" si="598"/>
        <v>18</v>
      </c>
      <c r="S132">
        <f t="shared" ca="1" si="599"/>
        <v>2</v>
      </c>
      <c r="T132">
        <f t="shared" ca="1" si="600"/>
        <v>129</v>
      </c>
      <c r="U132" t="str">
        <f t="shared" ca="1" si="584"/>
        <v>870997981912Rob Arthur</v>
      </c>
      <c r="V132">
        <f t="shared" ca="1" si="601"/>
        <v>40</v>
      </c>
      <c r="W132">
        <f t="shared" si="602"/>
        <v>131</v>
      </c>
      <c r="X132" t="e">
        <f t="shared" ca="1" si="603"/>
        <v>#N/A</v>
      </c>
      <c r="Y132">
        <f t="shared" ca="1" si="604"/>
        <v>15</v>
      </c>
      <c r="Z132" t="str">
        <f t="shared" ca="1" si="605"/>
        <v>984Rob Arthurzz</v>
      </c>
      <c r="AA132">
        <f t="shared" ca="1" si="606"/>
        <v>22</v>
      </c>
      <c r="AB132">
        <f t="shared" si="607"/>
        <v>131</v>
      </c>
      <c r="AC132">
        <f t="shared" ca="1" si="608"/>
        <v>33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>
        <f t="shared" ca="1" si="669"/>
        <v>22.34</v>
      </c>
      <c r="CM132" t="str">
        <f t="shared" ca="1" si="670"/>
        <v>WON</v>
      </c>
      <c r="CN132">
        <f t="shared" ca="1" si="671"/>
        <v>3</v>
      </c>
      <c r="CO132">
        <f t="shared" ca="1" si="672"/>
        <v>1</v>
      </c>
      <c r="CP132">
        <f t="shared" ca="1" si="673"/>
        <v>0</v>
      </c>
      <c r="CQ132">
        <f t="shared" ca="1" si="674"/>
        <v>1</v>
      </c>
      <c r="CR132">
        <f t="shared" ca="1" si="675"/>
        <v>0</v>
      </c>
      <c r="CS132">
        <f t="shared" ca="1" si="676"/>
        <v>46</v>
      </c>
      <c r="CT132">
        <f t="shared" ca="1" si="677"/>
        <v>10</v>
      </c>
      <c r="CU132">
        <f t="shared" ca="1" si="678"/>
        <v>0</v>
      </c>
      <c r="CV132">
        <f t="shared" ca="1" si="679"/>
        <v>6</v>
      </c>
      <c r="CW132">
        <f t="shared" ca="1" si="680"/>
        <v>0</v>
      </c>
      <c r="CX132">
        <f t="shared" ca="1" si="681"/>
        <v>22.43</v>
      </c>
      <c r="CY132" t="str">
        <f t="shared" ca="1" si="682"/>
        <v>WON</v>
      </c>
      <c r="CZ132">
        <f t="shared" ca="1" si="683"/>
        <v>6</v>
      </c>
      <c r="DA132">
        <f t="shared" ca="1" si="684"/>
        <v>4</v>
      </c>
      <c r="DB132">
        <f t="shared" ca="1" si="685"/>
        <v>0</v>
      </c>
      <c r="DC132">
        <f t="shared" ca="1" si="686"/>
        <v>1</v>
      </c>
      <c r="DD132">
        <f t="shared" ca="1" si="687"/>
        <v>0</v>
      </c>
      <c r="DE132">
        <f t="shared" ca="1" si="688"/>
        <v>8</v>
      </c>
      <c r="DF132">
        <f t="shared" ca="1" si="689"/>
        <v>0</v>
      </c>
      <c r="DG132">
        <f t="shared" ca="1" si="690"/>
        <v>28</v>
      </c>
      <c r="DH132">
        <f t="shared" ca="1" si="691"/>
        <v>71</v>
      </c>
      <c r="DI132">
        <f t="shared" ca="1" si="692"/>
        <v>0</v>
      </c>
      <c r="DJ132">
        <f t="shared" ca="1" si="693"/>
        <v>20</v>
      </c>
      <c r="DK132" t="str">
        <f t="shared" ca="1" si="694"/>
        <v>WON</v>
      </c>
      <c r="DL132">
        <f t="shared" ca="1" si="695"/>
        <v>5</v>
      </c>
      <c r="DM132">
        <f t="shared" ca="1" si="696"/>
        <v>2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40</v>
      </c>
      <c r="DR132">
        <f t="shared" ca="1" si="701"/>
        <v>87</v>
      </c>
      <c r="DS132">
        <f t="shared" ca="1" si="702"/>
        <v>0</v>
      </c>
      <c r="DT132">
        <f t="shared" ca="1" si="703"/>
        <v>32</v>
      </c>
      <c r="DU132">
        <f t="shared" ca="1" si="704"/>
        <v>0</v>
      </c>
      <c r="DV132">
        <f t="shared" ca="1" si="585"/>
        <v>24.01</v>
      </c>
      <c r="DW132" t="str">
        <f t="shared" ca="1" si="705"/>
        <v>WON</v>
      </c>
      <c r="DX132">
        <f t="shared" ca="1" si="706"/>
        <v>9</v>
      </c>
      <c r="DY132">
        <f t="shared" ca="1" si="707"/>
        <v>2</v>
      </c>
      <c r="DZ132">
        <f t="shared" ca="1" si="708"/>
        <v>0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114</v>
      </c>
      <c r="EF132">
        <f t="shared" ca="1" si="714"/>
        <v>16</v>
      </c>
      <c r="EG132">
        <f t="shared" ca="1" si="715"/>
        <v>20</v>
      </c>
      <c r="EH132">
        <f t="shared" ca="1" si="716"/>
        <v>25.98</v>
      </c>
      <c r="EI132" t="str">
        <f t="shared" ca="1" si="717"/>
        <v>LOST</v>
      </c>
      <c r="EJ132">
        <f t="shared" ca="1" si="718"/>
        <v>6</v>
      </c>
      <c r="EK132">
        <f t="shared" ca="1" si="719"/>
        <v>1</v>
      </c>
      <c r="EL132">
        <f t="shared" ca="1" si="720"/>
        <v>0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0</v>
      </c>
      <c r="ER132">
        <f t="shared" ca="1" si="726"/>
        <v>0</v>
      </c>
      <c r="ES132">
        <f t="shared" ca="1" si="727"/>
        <v>0</v>
      </c>
      <c r="ET132">
        <f t="shared" ca="1" si="728"/>
        <v>26.37</v>
      </c>
      <c r="EU132" t="str">
        <f t="shared" ca="1" si="729"/>
        <v>WON</v>
      </c>
      <c r="EV132">
        <f t="shared" ca="1" si="730"/>
        <v>8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61</v>
      </c>
      <c r="FB132">
        <f t="shared" ca="1" si="736"/>
        <v>41</v>
      </c>
      <c r="FC132">
        <f t="shared" ca="1" si="737"/>
        <v>4</v>
      </c>
      <c r="FD132">
        <f t="shared" ca="1" si="738"/>
        <v>0</v>
      </c>
      <c r="FE132">
        <f t="shared" ca="1" si="739"/>
        <v>0</v>
      </c>
      <c r="FF132">
        <f t="shared" ca="1" si="740"/>
        <v>21.12</v>
      </c>
      <c r="FG132" t="str">
        <f t="shared" ca="1" si="741"/>
        <v>LOST</v>
      </c>
      <c r="FH132">
        <f t="shared" ca="1" si="742"/>
        <v>5</v>
      </c>
      <c r="FI132">
        <f t="shared" ca="1" si="743"/>
        <v>1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0</v>
      </c>
      <c r="FO132">
        <f t="shared" ca="1" si="749"/>
        <v>20</v>
      </c>
      <c r="FP132">
        <f t="shared" ca="1" si="750"/>
        <v>16</v>
      </c>
      <c r="FQ132">
        <f t="shared" ca="1" si="751"/>
        <v>0</v>
      </c>
      <c r="FR132">
        <f t="shared" ca="1" si="752"/>
        <v>22.85</v>
      </c>
      <c r="FS132" t="str">
        <f t="shared" ca="1" si="753"/>
        <v>WON</v>
      </c>
      <c r="FT132">
        <f t="shared" ca="1" si="754"/>
        <v>5</v>
      </c>
      <c r="FU132">
        <f t="shared" ca="1" si="755"/>
        <v>1</v>
      </c>
      <c r="FV132">
        <f t="shared" ca="1" si="756"/>
        <v>0</v>
      </c>
      <c r="FW132">
        <f t="shared" ca="1" si="757"/>
        <v>2</v>
      </c>
      <c r="FX132">
        <f t="shared" ca="1" si="758"/>
        <v>20</v>
      </c>
      <c r="FY132">
        <f t="shared" ca="1" si="759"/>
        <v>0</v>
      </c>
      <c r="FZ132">
        <f t="shared" ca="1" si="760"/>
        <v>32</v>
      </c>
      <c r="GA132">
        <f t="shared" ca="1" si="761"/>
        <v>48</v>
      </c>
      <c r="GB132">
        <f t="shared" ca="1" si="762"/>
        <v>20</v>
      </c>
      <c r="GC132">
        <f t="shared" ca="1" si="763"/>
        <v>0</v>
      </c>
      <c r="GD132">
        <f t="shared" ca="1" si="764"/>
        <v>17.690000000000001</v>
      </c>
      <c r="GE132" t="str">
        <f t="shared" ca="1" si="765"/>
        <v>WON</v>
      </c>
      <c r="GF132">
        <f t="shared" ca="1" si="766"/>
        <v>3</v>
      </c>
      <c r="GG132">
        <f t="shared" ca="1" si="767"/>
        <v>1</v>
      </c>
      <c r="GH132">
        <f t="shared" ca="1" si="768"/>
        <v>0</v>
      </c>
      <c r="GI132">
        <f t="shared" ca="1" si="769"/>
        <v>2</v>
      </c>
      <c r="GJ132">
        <f t="shared" ca="1" si="770"/>
        <v>20</v>
      </c>
      <c r="GK132">
        <f t="shared" ca="1" si="771"/>
        <v>4</v>
      </c>
      <c r="GL132">
        <f t="shared" ca="1" si="772"/>
        <v>0</v>
      </c>
      <c r="GM132">
        <f t="shared" ca="1" si="773"/>
        <v>5</v>
      </c>
      <c r="GN132">
        <f t="shared" ca="1" si="774"/>
        <v>68</v>
      </c>
      <c r="GO132">
        <f t="shared" ca="1" si="775"/>
        <v>0</v>
      </c>
      <c r="GP132">
        <f t="shared" ca="1" si="776"/>
        <v>21.73</v>
      </c>
      <c r="GQ132" t="str">
        <f t="shared" ca="1" si="777"/>
        <v>WON</v>
      </c>
      <c r="GR132">
        <f t="shared" ca="1" si="778"/>
        <v>7</v>
      </c>
      <c r="GS132">
        <f t="shared" ca="1" si="779"/>
        <v>0</v>
      </c>
      <c r="GT132">
        <f t="shared" ca="1" si="780"/>
        <v>0</v>
      </c>
      <c r="GU132">
        <f t="shared" ca="1" si="781"/>
        <v>1</v>
      </c>
      <c r="GV132">
        <f t="shared" ca="1" si="782"/>
        <v>0</v>
      </c>
      <c r="GW132">
        <f t="shared" ca="1" si="783"/>
        <v>24</v>
      </c>
      <c r="GX132">
        <f t="shared" ca="1" si="784"/>
        <v>0</v>
      </c>
      <c r="GY132">
        <f t="shared" ca="1" si="785"/>
        <v>20</v>
      </c>
      <c r="GZ132">
        <f t="shared" ca="1" si="786"/>
        <v>0</v>
      </c>
      <c r="HA132">
        <f t="shared" ca="1" si="787"/>
        <v>60</v>
      </c>
      <c r="HB132">
        <f t="shared" ca="1" si="788"/>
        <v>24.73</v>
      </c>
      <c r="HC132" t="str">
        <f t="shared" ca="1" si="789"/>
        <v>WON</v>
      </c>
      <c r="HD132">
        <f t="shared" ca="1" si="790"/>
        <v>5</v>
      </c>
      <c r="HE132">
        <f t="shared" ca="1" si="791"/>
        <v>2</v>
      </c>
      <c r="HF132">
        <f t="shared" ca="1" si="792"/>
        <v>0</v>
      </c>
      <c r="HG132">
        <f t="shared" ca="1" si="793"/>
        <v>2</v>
      </c>
      <c r="HH132">
        <f t="shared" ca="1" si="794"/>
        <v>44</v>
      </c>
      <c r="HI132">
        <f t="shared" ca="1" si="795"/>
        <v>0</v>
      </c>
      <c r="HJ132">
        <f t="shared" ca="1" si="796"/>
        <v>40</v>
      </c>
      <c r="HK132">
        <f t="shared" ca="1" si="797"/>
        <v>40</v>
      </c>
      <c r="HL132">
        <f t="shared" ca="1" si="798"/>
        <v>28</v>
      </c>
      <c r="HM132">
        <f t="shared" ca="1" si="799"/>
        <v>0</v>
      </c>
      <c r="HN132">
        <f t="shared" ca="1" si="800"/>
        <v>23.46</v>
      </c>
      <c r="HO132" t="str">
        <f t="shared" ca="1" si="801"/>
        <v>WON</v>
      </c>
      <c r="HP132">
        <f t="shared" ca="1" si="802"/>
        <v>6</v>
      </c>
      <c r="HQ132">
        <f t="shared" ca="1" si="803"/>
        <v>0</v>
      </c>
      <c r="HR132">
        <f t="shared" ca="1" si="804"/>
        <v>0</v>
      </c>
      <c r="HS132">
        <f t="shared" ca="1" si="805"/>
        <v>1</v>
      </c>
      <c r="HT132">
        <f t="shared" ca="1" si="806"/>
        <v>0</v>
      </c>
      <c r="HU132">
        <f t="shared" ca="1" si="807"/>
        <v>32</v>
      </c>
      <c r="HV132">
        <f t="shared" ca="1" si="808"/>
        <v>0</v>
      </c>
      <c r="HW132">
        <f t="shared" ca="1" si="809"/>
        <v>112</v>
      </c>
      <c r="HX132">
        <f t="shared" ca="1" si="810"/>
        <v>96</v>
      </c>
      <c r="HY132">
        <f t="shared" ca="1" si="811"/>
        <v>0</v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16</v>
      </c>
      <c r="G133">
        <f t="shared" ca="1" si="588"/>
        <v>13</v>
      </c>
      <c r="H133">
        <f t="shared" ca="1" si="589"/>
        <v>81.25</v>
      </c>
      <c r="I133">
        <f t="shared" ca="1" si="583"/>
        <v>25.654999999999998</v>
      </c>
      <c r="J133">
        <f t="shared" ca="1" si="590"/>
        <v>38.655000000000001</v>
      </c>
      <c r="K133">
        <f t="shared" ca="1" si="591"/>
        <v>38.654999986699998</v>
      </c>
      <c r="L133">
        <f t="shared" ca="1" si="592"/>
        <v>2</v>
      </c>
      <c r="M133">
        <f t="shared" ca="1" si="593"/>
        <v>29.47</v>
      </c>
      <c r="N133">
        <f t="shared" ca="1" si="594"/>
        <v>18</v>
      </c>
      <c r="O133">
        <f t="shared" ca="1" si="595"/>
        <v>29.4699999867</v>
      </c>
      <c r="P133">
        <f t="shared" ca="1" si="596"/>
        <v>2</v>
      </c>
      <c r="Q133">
        <f t="shared" ca="1" si="597"/>
        <v>66</v>
      </c>
      <c r="R133">
        <f t="shared" ca="1" si="598"/>
        <v>52</v>
      </c>
      <c r="S133">
        <f t="shared" ca="1" si="599"/>
        <v>4</v>
      </c>
      <c r="T133">
        <f t="shared" ca="1" si="600"/>
        <v>182</v>
      </c>
      <c r="U133" t="str">
        <f t="shared" ca="1" si="584"/>
        <v>817995947933Alan Casey</v>
      </c>
      <c r="V133">
        <f t="shared" ca="1" si="601"/>
        <v>13</v>
      </c>
      <c r="W133">
        <f t="shared" si="602"/>
        <v>132</v>
      </c>
      <c r="X133" t="e">
        <f t="shared" ca="1" si="603"/>
        <v>#N/A</v>
      </c>
      <c r="Y133">
        <f t="shared" ca="1" si="604"/>
        <v>17</v>
      </c>
      <c r="Z133" t="str">
        <f t="shared" ca="1" si="605"/>
        <v>982Alan Caseyzz</v>
      </c>
      <c r="AA133">
        <f t="shared" ca="1" si="606"/>
        <v>14</v>
      </c>
      <c r="AB133">
        <f t="shared" si="607"/>
        <v>132</v>
      </c>
      <c r="AC133">
        <f t="shared" ca="1" si="608"/>
        <v>118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>
        <f t="shared" ca="1" si="669"/>
        <v>28.84</v>
      </c>
      <c r="CM133" t="str">
        <f t="shared" ca="1" si="670"/>
        <v>WON</v>
      </c>
      <c r="CN133">
        <f t="shared" ca="1" si="671"/>
        <v>4</v>
      </c>
      <c r="CO133">
        <f t="shared" ca="1" si="672"/>
        <v>4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40</v>
      </c>
      <c r="CT133">
        <f t="shared" ca="1" si="677"/>
        <v>40</v>
      </c>
      <c r="CU133">
        <f t="shared" ca="1" si="678"/>
        <v>0</v>
      </c>
      <c r="CV133">
        <f t="shared" ca="1" si="679"/>
        <v>0</v>
      </c>
      <c r="CW133">
        <f t="shared" ca="1" si="680"/>
        <v>78</v>
      </c>
      <c r="CX133">
        <f t="shared" ca="1" si="681"/>
        <v>27.32</v>
      </c>
      <c r="CY133" t="str">
        <f t="shared" ca="1" si="682"/>
        <v>WON</v>
      </c>
      <c r="CZ133">
        <f t="shared" ca="1" si="683"/>
        <v>3</v>
      </c>
      <c r="DA133">
        <f t="shared" ca="1" si="684"/>
        <v>5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74</v>
      </c>
      <c r="DF133">
        <f t="shared" ca="1" si="689"/>
        <v>0</v>
      </c>
      <c r="DG133">
        <f t="shared" ca="1" si="690"/>
        <v>18</v>
      </c>
      <c r="DH133">
        <f t="shared" ca="1" si="691"/>
        <v>0</v>
      </c>
      <c r="DI133">
        <f t="shared" ca="1" si="692"/>
        <v>158</v>
      </c>
      <c r="DJ133">
        <f t="shared" ca="1" si="693"/>
        <v>26.59</v>
      </c>
      <c r="DK133" t="str">
        <f t="shared" ca="1" si="694"/>
        <v>WON</v>
      </c>
      <c r="DL133">
        <f t="shared" ca="1" si="695"/>
        <v>5</v>
      </c>
      <c r="DM133">
        <f t="shared" ca="1" si="696"/>
        <v>5</v>
      </c>
      <c r="DN133">
        <f t="shared" ca="1" si="697"/>
        <v>0</v>
      </c>
      <c r="DO133">
        <f t="shared" ca="1" si="698"/>
        <v>1</v>
      </c>
      <c r="DP133">
        <f t="shared" ca="1" si="699"/>
        <v>0</v>
      </c>
      <c r="DQ133">
        <f t="shared" ca="1" si="700"/>
        <v>16</v>
      </c>
      <c r="DR133">
        <f t="shared" ca="1" si="701"/>
        <v>36</v>
      </c>
      <c r="DS133">
        <f t="shared" ca="1" si="702"/>
        <v>0</v>
      </c>
      <c r="DT133">
        <f t="shared" ca="1" si="703"/>
        <v>32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25.18</v>
      </c>
      <c r="EI133" t="str">
        <f t="shared" ca="1" si="717"/>
        <v>WON</v>
      </c>
      <c r="EJ133">
        <f t="shared" ca="1" si="718"/>
        <v>3</v>
      </c>
      <c r="EK133">
        <f t="shared" ca="1" si="719"/>
        <v>4</v>
      </c>
      <c r="EL133">
        <f t="shared" ca="1" si="720"/>
        <v>0</v>
      </c>
      <c r="EM133">
        <f t="shared" ca="1" si="721"/>
        <v>2</v>
      </c>
      <c r="EN133">
        <f t="shared" ca="1" si="722"/>
        <v>8</v>
      </c>
      <c r="EO133">
        <f t="shared" ca="1" si="723"/>
        <v>0</v>
      </c>
      <c r="EP133">
        <f t="shared" ca="1" si="724"/>
        <v>52</v>
      </c>
      <c r="EQ133">
        <f t="shared" ca="1" si="725"/>
        <v>4</v>
      </c>
      <c r="ER133">
        <f t="shared" ca="1" si="726"/>
        <v>40</v>
      </c>
      <c r="ES133">
        <f t="shared" ca="1" si="727"/>
        <v>0</v>
      </c>
      <c r="ET133">
        <f t="shared" ca="1" si="728"/>
        <v>18.8</v>
      </c>
      <c r="EU133" t="str">
        <f t="shared" ca="1" si="729"/>
        <v>LOST</v>
      </c>
      <c r="EV133">
        <f t="shared" ca="1" si="730"/>
        <v>5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8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22.43</v>
      </c>
      <c r="FG133" t="str">
        <f t="shared" ca="1" si="741"/>
        <v>WON</v>
      </c>
      <c r="FH133">
        <f t="shared" ca="1" si="742"/>
        <v>6</v>
      </c>
      <c r="FI133">
        <f t="shared" ca="1" si="743"/>
        <v>2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77</v>
      </c>
      <c r="FN133">
        <f t="shared" ca="1" si="748"/>
        <v>100</v>
      </c>
      <c r="FO133">
        <f t="shared" ca="1" si="749"/>
        <v>2</v>
      </c>
      <c r="FP133">
        <f t="shared" ca="1" si="750"/>
        <v>0</v>
      </c>
      <c r="FQ133">
        <f t="shared" ca="1" si="751"/>
        <v>0</v>
      </c>
      <c r="FR133">
        <f t="shared" ca="1" si="752"/>
        <v>26.25</v>
      </c>
      <c r="FS133" t="str">
        <f t="shared" ca="1" si="753"/>
        <v>WON</v>
      </c>
      <c r="FT133">
        <f t="shared" ca="1" si="754"/>
        <v>2</v>
      </c>
      <c r="FU133">
        <f t="shared" ca="1" si="755"/>
        <v>5</v>
      </c>
      <c r="FV133">
        <f t="shared" ca="1" si="756"/>
        <v>1</v>
      </c>
      <c r="FW133">
        <f t="shared" ca="1" si="757"/>
        <v>1</v>
      </c>
      <c r="FX133">
        <f t="shared" ca="1" si="758"/>
        <v>0</v>
      </c>
      <c r="FY133">
        <f t="shared" ca="1" si="759"/>
        <v>68</v>
      </c>
      <c r="FZ133">
        <f t="shared" ca="1" si="760"/>
        <v>32</v>
      </c>
      <c r="GA133">
        <f t="shared" ca="1" si="761"/>
        <v>0</v>
      </c>
      <c r="GB133">
        <f t="shared" ca="1" si="762"/>
        <v>16</v>
      </c>
      <c r="GC133">
        <f t="shared" ca="1" si="763"/>
        <v>0</v>
      </c>
      <c r="GD133">
        <f t="shared" ca="1" si="764"/>
        <v>29.47</v>
      </c>
      <c r="GE133" t="str">
        <f t="shared" ca="1" si="765"/>
        <v>WON</v>
      </c>
      <c r="GF133">
        <f t="shared" ca="1" si="766"/>
        <v>1</v>
      </c>
      <c r="GG133">
        <f t="shared" ca="1" si="767"/>
        <v>6</v>
      </c>
      <c r="GH133">
        <f t="shared" ca="1" si="768"/>
        <v>0</v>
      </c>
      <c r="GI133">
        <f t="shared" ca="1" si="769"/>
        <v>2</v>
      </c>
      <c r="GJ133">
        <f t="shared" ca="1" si="770"/>
        <v>88</v>
      </c>
      <c r="GK133">
        <f t="shared" ca="1" si="771"/>
        <v>141</v>
      </c>
      <c r="GL133">
        <f t="shared" ca="1" si="772"/>
        <v>20</v>
      </c>
      <c r="GM133">
        <f t="shared" ca="1" si="773"/>
        <v>79</v>
      </c>
      <c r="GN133">
        <f t="shared" ca="1" si="774"/>
        <v>0</v>
      </c>
      <c r="GO133">
        <f t="shared" ca="1" si="775"/>
        <v>0</v>
      </c>
      <c r="GP133">
        <f t="shared" ca="1" si="776"/>
        <v>26.84</v>
      </c>
      <c r="GQ133" t="str">
        <f t="shared" ca="1" si="777"/>
        <v>WON</v>
      </c>
      <c r="GR133">
        <f t="shared" ca="1" si="778"/>
        <v>6</v>
      </c>
      <c r="GS133">
        <f t="shared" ca="1" si="779"/>
        <v>2</v>
      </c>
      <c r="GT133">
        <f t="shared" ca="1" si="780"/>
        <v>0</v>
      </c>
      <c r="GU133">
        <f t="shared" ca="1" si="781"/>
        <v>2</v>
      </c>
      <c r="GV133">
        <f t="shared" ca="1" si="782"/>
        <v>8</v>
      </c>
      <c r="GW133">
        <f t="shared" ca="1" si="783"/>
        <v>8</v>
      </c>
      <c r="GX133">
        <f t="shared" ca="1" si="784"/>
        <v>60</v>
      </c>
      <c r="GY133">
        <f t="shared" ca="1" si="785"/>
        <v>57</v>
      </c>
      <c r="GZ133">
        <f t="shared" ca="1" si="786"/>
        <v>0</v>
      </c>
      <c r="HA133">
        <f t="shared" ca="1" si="787"/>
        <v>0</v>
      </c>
      <c r="HB133">
        <f t="shared" ca="1" si="788"/>
        <v>23.81</v>
      </c>
      <c r="HC133" t="str">
        <f t="shared" ca="1" si="789"/>
        <v>WON</v>
      </c>
      <c r="HD133">
        <f t="shared" ca="1" si="790"/>
        <v>4</v>
      </c>
      <c r="HE133">
        <f t="shared" ca="1" si="791"/>
        <v>3</v>
      </c>
      <c r="HF133">
        <f t="shared" ca="1" si="792"/>
        <v>0</v>
      </c>
      <c r="HG133">
        <f t="shared" ca="1" si="793"/>
        <v>1</v>
      </c>
      <c r="HH133">
        <f t="shared" ca="1" si="794"/>
        <v>0</v>
      </c>
      <c r="HI133">
        <f t="shared" ca="1" si="795"/>
        <v>0</v>
      </c>
      <c r="HJ133">
        <f t="shared" ca="1" si="796"/>
        <v>10</v>
      </c>
      <c r="HK133">
        <f t="shared" ca="1" si="797"/>
        <v>70</v>
      </c>
      <c r="HL133">
        <f t="shared" ca="1" si="798"/>
        <v>0</v>
      </c>
      <c r="HM133">
        <f t="shared" ca="1" si="799"/>
        <v>32</v>
      </c>
      <c r="HN133">
        <f t="shared" ca="1" si="800"/>
        <v>26.84</v>
      </c>
      <c r="HO133" t="str">
        <f t="shared" ca="1" si="801"/>
        <v>WON</v>
      </c>
      <c r="HP133">
        <f t="shared" ca="1" si="802"/>
        <v>7</v>
      </c>
      <c r="HQ133">
        <f t="shared" ca="1" si="803"/>
        <v>1</v>
      </c>
      <c r="HR133">
        <f t="shared" ca="1" si="804"/>
        <v>0</v>
      </c>
      <c r="HS133">
        <f t="shared" ca="1" si="805"/>
        <v>1</v>
      </c>
      <c r="HT133">
        <f t="shared" ca="1" si="806"/>
        <v>0</v>
      </c>
      <c r="HU133">
        <f t="shared" ca="1" si="807"/>
        <v>16</v>
      </c>
      <c r="HV133">
        <f t="shared" ca="1" si="808"/>
        <v>36</v>
      </c>
      <c r="HW133">
        <f t="shared" ca="1" si="809"/>
        <v>75</v>
      </c>
      <c r="HX133">
        <f t="shared" ca="1" si="810"/>
        <v>0</v>
      </c>
      <c r="HY133">
        <f t="shared" ca="1" si="811"/>
        <v>0</v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3</v>
      </c>
      <c r="H134">
        <f t="shared" ca="1" si="589"/>
        <v>60</v>
      </c>
      <c r="I134">
        <f t="shared" ca="1" si="583"/>
        <v>22.492000000000001</v>
      </c>
      <c r="J134">
        <f t="shared" ca="1" si="590"/>
        <v>25.492000000000001</v>
      </c>
      <c r="K134">
        <f t="shared" ca="1" si="591"/>
        <v>25.4919999866</v>
      </c>
      <c r="L134">
        <f t="shared" ca="1" si="592"/>
        <v>2</v>
      </c>
      <c r="M134">
        <f t="shared" ca="1" si="593"/>
        <v>27.33</v>
      </c>
      <c r="N134">
        <f t="shared" ca="1" si="594"/>
        <v>37</v>
      </c>
      <c r="O134">
        <f t="shared" ca="1" si="595"/>
        <v>27.329999986599997</v>
      </c>
      <c r="P134">
        <f t="shared" ca="1" si="596"/>
        <v>2</v>
      </c>
      <c r="Q134">
        <f t="shared" ca="1" si="597"/>
        <v>21</v>
      </c>
      <c r="R134">
        <f t="shared" ca="1" si="598"/>
        <v>5</v>
      </c>
      <c r="S134">
        <f t="shared" ca="1" si="599"/>
        <v>1</v>
      </c>
      <c r="T134">
        <f t="shared" ca="1" si="600"/>
        <v>34</v>
      </c>
      <c r="U134" t="str">
        <f t="shared" ca="1" si="584"/>
        <v>965998994978Dave Horan</v>
      </c>
      <c r="V134">
        <f t="shared" ca="1" si="601"/>
        <v>91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Horanzz</v>
      </c>
      <c r="AA134">
        <f t="shared" ca="1" si="606"/>
        <v>80</v>
      </c>
      <c r="AB134">
        <f t="shared" si="607"/>
        <v>133</v>
      </c>
      <c r="AC134">
        <f t="shared" ca="1" si="608"/>
        <v>162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>
        <f t="shared" ca="1" si="669"/>
        <v>18.350000000000001</v>
      </c>
      <c r="CM134" t="str">
        <f t="shared" ca="1" si="670"/>
        <v>WON</v>
      </c>
      <c r="CN134">
        <f t="shared" ca="1" si="671"/>
        <v>4</v>
      </c>
      <c r="CO134">
        <f t="shared" ca="1" si="672"/>
        <v>1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4</v>
      </c>
      <c r="CT134">
        <f t="shared" ca="1" si="677"/>
        <v>0</v>
      </c>
      <c r="CU134">
        <f t="shared" ca="1" si="678"/>
        <v>80</v>
      </c>
      <c r="CV134">
        <f t="shared" ca="1" si="679"/>
        <v>60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77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87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110</v>
      </c>
      <c r="AB135">
        <f t="shared" si="607"/>
        <v>134</v>
      </c>
      <c r="AC135">
        <f t="shared" ca="1" si="608"/>
        <v>35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15</v>
      </c>
      <c r="G136">
        <f t="shared" ca="1" si="588"/>
        <v>8</v>
      </c>
      <c r="H136">
        <f t="shared" ca="1" si="589"/>
        <v>53.333333333333336</v>
      </c>
      <c r="I136">
        <f t="shared" ca="1" si="583"/>
        <v>23.685999999999996</v>
      </c>
      <c r="J136">
        <f t="shared" ca="1" si="590"/>
        <v>31.685999999999996</v>
      </c>
      <c r="K136">
        <f t="shared" ca="1" si="591"/>
        <v>31.685999986399995</v>
      </c>
      <c r="L136">
        <f t="shared" ca="1" si="592"/>
        <v>2</v>
      </c>
      <c r="M136">
        <f t="shared" ca="1" si="593"/>
        <v>26.84</v>
      </c>
      <c r="N136">
        <f t="shared" ca="1" si="594"/>
        <v>44</v>
      </c>
      <c r="O136">
        <f t="shared" ca="1" si="595"/>
        <v>26.839999986399999</v>
      </c>
      <c r="P136">
        <f t="shared" ca="1" si="596"/>
        <v>2</v>
      </c>
      <c r="Q136">
        <f t="shared" ca="1" si="597"/>
        <v>71</v>
      </c>
      <c r="R136">
        <f t="shared" ca="1" si="598"/>
        <v>35</v>
      </c>
      <c r="S136">
        <f t="shared" ca="1" si="599"/>
        <v>7</v>
      </c>
      <c r="T136">
        <f t="shared" ca="1" si="600"/>
        <v>162</v>
      </c>
      <c r="U136" t="str">
        <f t="shared" ca="1" si="584"/>
        <v>837992964928John Jenkinson</v>
      </c>
      <c r="V136">
        <f t="shared" ca="1" si="601"/>
        <v>21</v>
      </c>
      <c r="W136">
        <f t="shared" si="602"/>
        <v>135</v>
      </c>
      <c r="X136" t="e">
        <f t="shared" ca="1" si="603"/>
        <v>#N/A</v>
      </c>
      <c r="Y136">
        <f t="shared" ca="1" si="604"/>
        <v>12</v>
      </c>
      <c r="Z136" t="str">
        <f t="shared" ca="1" si="605"/>
        <v>987John Jenkinsonzz</v>
      </c>
      <c r="AA136">
        <f t="shared" ca="1" si="606"/>
        <v>36</v>
      </c>
      <c r="AB136">
        <f t="shared" si="607"/>
        <v>135</v>
      </c>
      <c r="AC136">
        <f t="shared" ca="1" si="608"/>
        <v>2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>
        <f t="shared" ca="1" si="669"/>
        <v>20.59</v>
      </c>
      <c r="CM136" t="str">
        <f t="shared" ca="1" si="670"/>
        <v>WON</v>
      </c>
      <c r="CN136">
        <f t="shared" ca="1" si="671"/>
        <v>3</v>
      </c>
      <c r="CO136">
        <f t="shared" ca="1" si="672"/>
        <v>1</v>
      </c>
      <c r="CP136">
        <f t="shared" ca="1" si="673"/>
        <v>1</v>
      </c>
      <c r="CQ136">
        <f t="shared" ca="1" si="674"/>
        <v>1</v>
      </c>
      <c r="CR136">
        <f t="shared" ca="1" si="675"/>
        <v>0</v>
      </c>
      <c r="CS136">
        <f t="shared" ca="1" si="676"/>
        <v>40</v>
      </c>
      <c r="CT136">
        <f t="shared" ca="1" si="677"/>
        <v>2</v>
      </c>
      <c r="CU136">
        <f t="shared" ca="1" si="678"/>
        <v>35</v>
      </c>
      <c r="CV136">
        <f t="shared" ca="1" si="679"/>
        <v>0</v>
      </c>
      <c r="CW136">
        <f t="shared" ca="1" si="680"/>
        <v>0</v>
      </c>
      <c r="CX136">
        <f t="shared" ca="1" si="681"/>
        <v>24.37</v>
      </c>
      <c r="CY136" t="str">
        <f t="shared" ca="1" si="682"/>
        <v>LOST</v>
      </c>
      <c r="CZ136">
        <f t="shared" ca="1" si="683"/>
        <v>5</v>
      </c>
      <c r="DA136">
        <f t="shared" ca="1" si="684"/>
        <v>4</v>
      </c>
      <c r="DB136">
        <f t="shared" ca="1" si="685"/>
        <v>0</v>
      </c>
      <c r="DC136">
        <f t="shared" ca="1" si="686"/>
        <v>1</v>
      </c>
      <c r="DD136">
        <f t="shared" ca="1" si="687"/>
        <v>15</v>
      </c>
      <c r="DE136">
        <f t="shared" ca="1" si="688"/>
        <v>109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>
        <f t="shared" ca="1" si="693"/>
        <v>25.27</v>
      </c>
      <c r="DK136" t="str">
        <f t="shared" ca="1" si="694"/>
        <v>LOST</v>
      </c>
      <c r="DL136">
        <f t="shared" ca="1" si="695"/>
        <v>1</v>
      </c>
      <c r="DM136">
        <f t="shared" ca="1" si="696"/>
        <v>3</v>
      </c>
      <c r="DN136">
        <f t="shared" ca="1" si="697"/>
        <v>1</v>
      </c>
      <c r="DO136">
        <f t="shared" ca="1" si="698"/>
        <v>0</v>
      </c>
      <c r="DP136">
        <f t="shared" ca="1" si="699"/>
        <v>0</v>
      </c>
      <c r="DQ136">
        <f t="shared" ca="1" si="700"/>
        <v>40</v>
      </c>
      <c r="DR136">
        <f t="shared" ca="1" si="701"/>
        <v>0</v>
      </c>
      <c r="DS136">
        <f t="shared" ca="1" si="702"/>
        <v>0</v>
      </c>
      <c r="DT136">
        <f t="shared" ca="1" si="703"/>
        <v>0</v>
      </c>
      <c r="DU136">
        <f t="shared" ca="1" si="704"/>
        <v>0</v>
      </c>
      <c r="DV136">
        <f t="shared" ca="1" si="585"/>
        <v>24.66</v>
      </c>
      <c r="DW136" t="str">
        <f t="shared" ca="1" si="705"/>
        <v>LOST</v>
      </c>
      <c r="DX136">
        <f t="shared" ca="1" si="706"/>
        <v>6</v>
      </c>
      <c r="DY136">
        <f t="shared" ca="1" si="707"/>
        <v>1</v>
      </c>
      <c r="DZ136">
        <f t="shared" ca="1" si="708"/>
        <v>1</v>
      </c>
      <c r="EA136">
        <f t="shared" ca="1" si="709"/>
        <v>0</v>
      </c>
      <c r="EB136">
        <f t="shared" ca="1" si="710"/>
        <v>0</v>
      </c>
      <c r="EC136">
        <f t="shared" ca="1" si="711"/>
        <v>0</v>
      </c>
      <c r="ED136">
        <f t="shared" ca="1" si="712"/>
        <v>0</v>
      </c>
      <c r="EE136">
        <f t="shared" ca="1" si="713"/>
        <v>32</v>
      </c>
      <c r="EF136">
        <f t="shared" ca="1" si="714"/>
        <v>16</v>
      </c>
      <c r="EG136">
        <f t="shared" ca="1" si="715"/>
        <v>0</v>
      </c>
      <c r="EH136">
        <f t="shared" ca="1" si="716"/>
        <v>21.95</v>
      </c>
      <c r="EI136" t="str">
        <f t="shared" ca="1" si="717"/>
        <v>LOST</v>
      </c>
      <c r="EJ136">
        <f t="shared" ca="1" si="718"/>
        <v>6</v>
      </c>
      <c r="EK136">
        <f t="shared" ca="1" si="719"/>
        <v>3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0</v>
      </c>
      <c r="EQ136">
        <f t="shared" ca="1" si="725"/>
        <v>4</v>
      </c>
      <c r="ER136">
        <f t="shared" ca="1" si="726"/>
        <v>40</v>
      </c>
      <c r="ES136">
        <f t="shared" ca="1" si="727"/>
        <v>0</v>
      </c>
      <c r="ET136">
        <f t="shared" ca="1" si="728"/>
        <v>23.01</v>
      </c>
      <c r="EU136" t="str">
        <f t="shared" ca="1" si="729"/>
        <v>LOST</v>
      </c>
      <c r="EV136">
        <f t="shared" ca="1" si="730"/>
        <v>5</v>
      </c>
      <c r="EW136">
        <f t="shared" ca="1" si="731"/>
        <v>3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0</v>
      </c>
      <c r="FB136">
        <f t="shared" ca="1" si="736"/>
        <v>0</v>
      </c>
      <c r="FC136">
        <f t="shared" ca="1" si="737"/>
        <v>115</v>
      </c>
      <c r="FD136">
        <f t="shared" ca="1" si="738"/>
        <v>0</v>
      </c>
      <c r="FE136">
        <f t="shared" ca="1" si="739"/>
        <v>0</v>
      </c>
      <c r="FF136">
        <f t="shared" ca="1" si="740"/>
        <v>23.09</v>
      </c>
      <c r="FG136" t="str">
        <f t="shared" ca="1" si="741"/>
        <v>LOST</v>
      </c>
      <c r="FH136">
        <f t="shared" ca="1" si="742"/>
        <v>6</v>
      </c>
      <c r="FI136">
        <f t="shared" ca="1" si="743"/>
        <v>2</v>
      </c>
      <c r="FJ136">
        <f t="shared" ca="1" si="744"/>
        <v>0</v>
      </c>
      <c r="FK136">
        <f t="shared" ca="1" si="745"/>
        <v>1</v>
      </c>
      <c r="FL136">
        <f t="shared" ca="1" si="746"/>
        <v>33</v>
      </c>
      <c r="FM136">
        <f t="shared" ca="1" si="747"/>
        <v>0</v>
      </c>
      <c r="FN136">
        <f t="shared" ca="1" si="748"/>
        <v>0</v>
      </c>
      <c r="FO136">
        <f t="shared" ca="1" si="749"/>
        <v>6</v>
      </c>
      <c r="FP136">
        <f t="shared" ca="1" si="750"/>
        <v>0</v>
      </c>
      <c r="FQ136">
        <f t="shared" ca="1" si="751"/>
        <v>0</v>
      </c>
      <c r="FR136">
        <f t="shared" ca="1" si="752"/>
        <v>26.84</v>
      </c>
      <c r="FS136" t="str">
        <f t="shared" ca="1" si="753"/>
        <v>WON</v>
      </c>
      <c r="FT136">
        <f t="shared" ca="1" si="754"/>
        <v>6</v>
      </c>
      <c r="FU136">
        <f t="shared" ca="1" si="755"/>
        <v>2</v>
      </c>
      <c r="FV136">
        <f t="shared" ca="1" si="756"/>
        <v>0</v>
      </c>
      <c r="FW136">
        <f t="shared" ca="1" si="757"/>
        <v>2</v>
      </c>
      <c r="FX136">
        <f t="shared" ca="1" si="758"/>
        <v>40</v>
      </c>
      <c r="FY136">
        <f t="shared" ca="1" si="759"/>
        <v>131</v>
      </c>
      <c r="FZ136">
        <f t="shared" ca="1" si="760"/>
        <v>16</v>
      </c>
      <c r="GA136">
        <f t="shared" ca="1" si="761"/>
        <v>16</v>
      </c>
      <c r="GB136">
        <f t="shared" ca="1" si="762"/>
        <v>0</v>
      </c>
      <c r="GC136">
        <f t="shared" ca="1" si="763"/>
        <v>0</v>
      </c>
      <c r="GD136">
        <f t="shared" ca="1" si="764"/>
        <v>23.46</v>
      </c>
      <c r="GE136" t="str">
        <f t="shared" ca="1" si="765"/>
        <v>WON</v>
      </c>
      <c r="GF136">
        <f t="shared" ca="1" si="766"/>
        <v>8</v>
      </c>
      <c r="GG136">
        <f t="shared" ca="1" si="767"/>
        <v>1</v>
      </c>
      <c r="GH136">
        <f t="shared" ca="1" si="768"/>
        <v>0</v>
      </c>
      <c r="GI136">
        <f t="shared" ca="1" si="769"/>
        <v>1</v>
      </c>
      <c r="GJ136">
        <f t="shared" ca="1" si="770"/>
        <v>0</v>
      </c>
      <c r="GK136">
        <f t="shared" ca="1" si="771"/>
        <v>32</v>
      </c>
      <c r="GL136">
        <f t="shared" ca="1" si="772"/>
        <v>0</v>
      </c>
      <c r="GM136">
        <f t="shared" ca="1" si="773"/>
        <v>38</v>
      </c>
      <c r="GN136">
        <f t="shared" ca="1" si="774"/>
        <v>16</v>
      </c>
      <c r="GO136">
        <f t="shared" ca="1" si="775"/>
        <v>0</v>
      </c>
      <c r="GP136">
        <f t="shared" ca="1" si="776"/>
        <v>24.24</v>
      </c>
      <c r="GQ136" t="str">
        <f t="shared" ca="1" si="777"/>
        <v>WON</v>
      </c>
      <c r="GR136">
        <f t="shared" ca="1" si="778"/>
        <v>5</v>
      </c>
      <c r="GS136">
        <f t="shared" ca="1" si="779"/>
        <v>2</v>
      </c>
      <c r="GT136">
        <f t="shared" ca="1" si="780"/>
        <v>0</v>
      </c>
      <c r="GU136">
        <f t="shared" ca="1" si="781"/>
        <v>1</v>
      </c>
      <c r="GV136">
        <f t="shared" ca="1" si="782"/>
        <v>0</v>
      </c>
      <c r="GW136">
        <f t="shared" ca="1" si="783"/>
        <v>8</v>
      </c>
      <c r="GX136">
        <f t="shared" ca="1" si="784"/>
        <v>5</v>
      </c>
      <c r="GY136">
        <f t="shared" ca="1" si="785"/>
        <v>8</v>
      </c>
      <c r="GZ136">
        <f t="shared" ca="1" si="786"/>
        <v>0</v>
      </c>
      <c r="HA136">
        <f t="shared" ca="1" si="787"/>
        <v>0</v>
      </c>
      <c r="HB136">
        <f t="shared" ca="1" si="788"/>
        <v>26.32</v>
      </c>
      <c r="HC136" t="str">
        <f t="shared" ca="1" si="789"/>
        <v>WON</v>
      </c>
      <c r="HD136">
        <f t="shared" ca="1" si="790"/>
        <v>1</v>
      </c>
      <c r="HE136">
        <f t="shared" ca="1" si="791"/>
        <v>4</v>
      </c>
      <c r="HF136">
        <f t="shared" ca="1" si="792"/>
        <v>1</v>
      </c>
      <c r="HG136">
        <f t="shared" ca="1" si="793"/>
        <v>1</v>
      </c>
      <c r="HH136">
        <f t="shared" ca="1" si="794"/>
        <v>0</v>
      </c>
      <c r="HI136">
        <f t="shared" ca="1" si="795"/>
        <v>40</v>
      </c>
      <c r="HJ136">
        <f t="shared" ca="1" si="796"/>
        <v>40</v>
      </c>
      <c r="HK136">
        <f t="shared" ca="1" si="797"/>
        <v>0</v>
      </c>
      <c r="HL136">
        <f t="shared" ca="1" si="798"/>
        <v>48</v>
      </c>
      <c r="HM136">
        <f t="shared" ca="1" si="799"/>
        <v>0</v>
      </c>
      <c r="HN136">
        <f t="shared" ca="1" si="800"/>
        <v>23.97</v>
      </c>
      <c r="HO136" t="str">
        <f t="shared" ca="1" si="801"/>
        <v>WON</v>
      </c>
      <c r="HP136">
        <f t="shared" ca="1" si="802"/>
        <v>9</v>
      </c>
      <c r="HQ136">
        <f t="shared" ca="1" si="803"/>
        <v>0</v>
      </c>
      <c r="HR136">
        <f t="shared" ca="1" si="804"/>
        <v>0</v>
      </c>
      <c r="HS136">
        <f t="shared" ca="1" si="805"/>
        <v>1</v>
      </c>
      <c r="HT136">
        <f t="shared" ca="1" si="806"/>
        <v>0</v>
      </c>
      <c r="HU136">
        <f t="shared" ca="1" si="807"/>
        <v>20</v>
      </c>
      <c r="HV136">
        <f t="shared" ca="1" si="808"/>
        <v>9</v>
      </c>
      <c r="HW136">
        <f t="shared" ca="1" si="809"/>
        <v>0</v>
      </c>
      <c r="HX136">
        <f t="shared" ca="1" si="810"/>
        <v>0</v>
      </c>
      <c r="HY136">
        <f t="shared" ca="1" si="811"/>
        <v>32</v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Neate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88"/>
        <v>0</v>
      </c>
      <c r="H137">
        <f t="shared" ca="1" si="589"/>
        <v>0</v>
      </c>
      <c r="I137">
        <f t="shared" ca="1" si="583"/>
        <v>23.51</v>
      </c>
      <c r="J137">
        <f t="shared" ca="1" si="590"/>
        <v>23.51</v>
      </c>
      <c r="K137">
        <f t="shared" ca="1" si="591"/>
        <v>23.509999986300002</v>
      </c>
      <c r="L137">
        <f t="shared" ca="1" si="592"/>
        <v>2</v>
      </c>
      <c r="M137">
        <f t="shared" ca="1" si="593"/>
        <v>25.92</v>
      </c>
      <c r="N137">
        <f t="shared" ca="1" si="594"/>
        <v>60</v>
      </c>
      <c r="O137">
        <f t="shared" ca="1" si="595"/>
        <v>25.919999986300002</v>
      </c>
      <c r="P137">
        <f t="shared" ca="1" si="596"/>
        <v>2</v>
      </c>
      <c r="Q137">
        <f t="shared" ca="1" si="597"/>
        <v>12</v>
      </c>
      <c r="R137">
        <f t="shared" ca="1" si="598"/>
        <v>3</v>
      </c>
      <c r="S137">
        <f t="shared" ca="1" si="599"/>
        <v>1</v>
      </c>
      <c r="T137">
        <f t="shared" ca="1" si="600"/>
        <v>21</v>
      </c>
      <c r="U137" t="str">
        <f t="shared" ca="1" si="584"/>
        <v>978998996987Paul Neate</v>
      </c>
      <c r="V137">
        <f t="shared" ca="1" si="601"/>
        <v>100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Neatezz</v>
      </c>
      <c r="AA137">
        <f t="shared" ca="1" si="606"/>
        <v>94</v>
      </c>
      <c r="AB137">
        <f t="shared" si="607"/>
        <v>136</v>
      </c>
      <c r="AC137">
        <f t="shared" ca="1" si="608"/>
        <v>120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21.1</v>
      </c>
      <c r="DW137" t="str">
        <f t="shared" ca="1" si="705"/>
        <v>LOST</v>
      </c>
      <c r="DX137">
        <f t="shared" ca="1" si="706"/>
        <v>5</v>
      </c>
      <c r="DY137">
        <f t="shared" ca="1" si="707"/>
        <v>2</v>
      </c>
      <c r="DZ137">
        <f t="shared" ca="1" si="708"/>
        <v>0</v>
      </c>
      <c r="EA137">
        <f t="shared" ca="1" si="709"/>
        <v>1</v>
      </c>
      <c r="EB137">
        <f t="shared" ca="1" si="710"/>
        <v>20</v>
      </c>
      <c r="EC137">
        <f t="shared" ca="1" si="711"/>
        <v>2</v>
      </c>
      <c r="ED137">
        <f t="shared" ca="1" si="712"/>
        <v>0</v>
      </c>
      <c r="EE137">
        <f t="shared" ca="1" si="713"/>
        <v>33</v>
      </c>
      <c r="EF137">
        <f t="shared" ca="1" si="714"/>
        <v>0</v>
      </c>
      <c r="EG137">
        <f t="shared" ca="1" si="715"/>
        <v>0</v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>
        <f t="shared" ca="1" si="800"/>
        <v>25.92</v>
      </c>
      <c r="HO137" t="str">
        <f t="shared" ca="1" si="801"/>
        <v>LOST</v>
      </c>
      <c r="HP137">
        <f t="shared" ca="1" si="802"/>
        <v>7</v>
      </c>
      <c r="HQ137">
        <f t="shared" ca="1" si="803"/>
        <v>1</v>
      </c>
      <c r="HR137">
        <f t="shared" ca="1" si="804"/>
        <v>1</v>
      </c>
      <c r="HS137">
        <f t="shared" ca="1" si="805"/>
        <v>1</v>
      </c>
      <c r="HT137">
        <f t="shared" ca="1" si="806"/>
        <v>20</v>
      </c>
      <c r="HU137">
        <f t="shared" ca="1" si="807"/>
        <v>0</v>
      </c>
      <c r="HV137">
        <f t="shared" ca="1" si="808"/>
        <v>0</v>
      </c>
      <c r="HW137">
        <f t="shared" ca="1" si="809"/>
        <v>0</v>
      </c>
      <c r="HX137">
        <f t="shared" ca="1" si="810"/>
        <v>0</v>
      </c>
      <c r="HY137">
        <f t="shared" ca="1" si="811"/>
        <v>0</v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1</v>
      </c>
      <c r="G138">
        <f t="shared" ca="1" si="588"/>
        <v>0</v>
      </c>
      <c r="H138">
        <f t="shared" ca="1" si="589"/>
        <v>0</v>
      </c>
      <c r="I138">
        <f t="shared" ca="1" si="583"/>
        <v>20.27</v>
      </c>
      <c r="J138">
        <f t="shared" ca="1" si="590"/>
        <v>20.27</v>
      </c>
      <c r="K138">
        <f t="shared" ca="1" si="591"/>
        <v>20.269999986199998</v>
      </c>
      <c r="L138">
        <f t="shared" ca="1" si="592"/>
        <v>2</v>
      </c>
      <c r="M138">
        <f t="shared" ca="1" si="593"/>
        <v>20.27</v>
      </c>
      <c r="N138">
        <f t="shared" ca="1" si="594"/>
        <v>110</v>
      </c>
      <c r="O138">
        <f t="shared" ca="1" si="595"/>
        <v>20.269999986199998</v>
      </c>
      <c r="P138">
        <f t="shared" ca="1" si="596"/>
        <v>2</v>
      </c>
      <c r="Q138">
        <f t="shared" ca="1" si="597"/>
        <v>0</v>
      </c>
      <c r="R138">
        <f t="shared" ca="1" si="598"/>
        <v>1</v>
      </c>
      <c r="S138">
        <f t="shared" ca="1" si="599"/>
        <v>0</v>
      </c>
      <c r="T138">
        <f t="shared" ca="1" si="600"/>
        <v>2</v>
      </c>
      <c r="U138" t="str">
        <f t="shared" ca="1" si="584"/>
        <v>997999998999Charlie Gardner</v>
      </c>
      <c r="V138">
        <f t="shared" ca="1" si="601"/>
        <v>124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97</v>
      </c>
      <c r="AB138">
        <f t="shared" si="607"/>
        <v>137</v>
      </c>
      <c r="AC138">
        <f t="shared" ca="1" si="608"/>
        <v>182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>
        <f t="shared" ca="1" si="776"/>
        <v>20.27</v>
      </c>
      <c r="GQ138" t="str">
        <f t="shared" ca="1" si="777"/>
        <v>LOST</v>
      </c>
      <c r="GR138">
        <f t="shared" ca="1" si="778"/>
        <v>0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5</v>
      </c>
      <c r="GW138">
        <f t="shared" ca="1" si="783"/>
        <v>36</v>
      </c>
      <c r="GX138">
        <f t="shared" ca="1" si="784"/>
        <v>0</v>
      </c>
      <c r="GY138">
        <f t="shared" ca="1" si="785"/>
        <v>28</v>
      </c>
      <c r="GZ138">
        <f t="shared" ca="1" si="786"/>
        <v>0</v>
      </c>
      <c r="HA138">
        <f t="shared" ca="1" si="787"/>
        <v>0</v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130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210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130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116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130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209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130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114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130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119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130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130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130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130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130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130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130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130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17</v>
      </c>
      <c r="G152">
        <f t="shared" ca="1" si="588"/>
        <v>9</v>
      </c>
      <c r="H152">
        <f t="shared" ca="1" si="589"/>
        <v>52.941176470588239</v>
      </c>
      <c r="I152">
        <f t="shared" ca="1" si="583"/>
        <v>24.665882352941175</v>
      </c>
      <c r="J152">
        <f t="shared" ca="1" si="590"/>
        <v>33.665882352941175</v>
      </c>
      <c r="K152">
        <f t="shared" ca="1" si="591"/>
        <v>33.665882337741174</v>
      </c>
      <c r="L152">
        <f t="shared" ca="1" si="592"/>
        <v>2</v>
      </c>
      <c r="M152">
        <f t="shared" ca="1" si="593"/>
        <v>28.9</v>
      </c>
      <c r="N152">
        <f t="shared" ca="1" si="594"/>
        <v>22</v>
      </c>
      <c r="O152">
        <f t="shared" ca="1" si="595"/>
        <v>28.899999984799997</v>
      </c>
      <c r="P152">
        <f t="shared" ca="1" si="596"/>
        <v>2</v>
      </c>
      <c r="Q152">
        <f t="shared" ca="1" si="597"/>
        <v>101</v>
      </c>
      <c r="R152">
        <f t="shared" ca="1" si="598"/>
        <v>26</v>
      </c>
      <c r="S152">
        <f t="shared" ca="1" si="599"/>
        <v>6</v>
      </c>
      <c r="T152">
        <f t="shared" ca="1" si="600"/>
        <v>171</v>
      </c>
      <c r="U152" t="str">
        <f t="shared" ca="1" si="584"/>
        <v>828993973898Nev Wright</v>
      </c>
      <c r="V152">
        <f t="shared" ca="1" si="601"/>
        <v>18</v>
      </c>
      <c r="W152">
        <f t="shared" si="602"/>
        <v>151</v>
      </c>
      <c r="X152" t="e">
        <f t="shared" ca="1" si="603"/>
        <v>#N/A</v>
      </c>
      <c r="Y152">
        <f t="shared" ca="1" si="604"/>
        <v>14</v>
      </c>
      <c r="Z152" t="str">
        <f t="shared" ca="1" si="605"/>
        <v>985Nev Wrightzz</v>
      </c>
      <c r="AA152">
        <f t="shared" ca="1" si="606"/>
        <v>26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20.8</v>
      </c>
      <c r="BC152" t="str">
        <f t="shared" ca="1" si="634"/>
        <v>LOST</v>
      </c>
      <c r="BD152">
        <f t="shared" ca="1" si="635"/>
        <v>2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3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>
        <f t="shared" ca="1" si="669"/>
        <v>26.88</v>
      </c>
      <c r="CM152" t="str">
        <f t="shared" ca="1" si="670"/>
        <v>WON</v>
      </c>
      <c r="CN152">
        <f t="shared" ca="1" si="671"/>
        <v>6</v>
      </c>
      <c r="CO152">
        <f t="shared" ca="1" si="672"/>
        <v>3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0</v>
      </c>
      <c r="CT152">
        <f t="shared" ca="1" si="677"/>
        <v>0</v>
      </c>
      <c r="CU152">
        <f t="shared" ca="1" si="678"/>
        <v>52</v>
      </c>
      <c r="CV152">
        <f t="shared" ca="1" si="679"/>
        <v>32</v>
      </c>
      <c r="CW152">
        <f t="shared" ca="1" si="680"/>
        <v>36</v>
      </c>
      <c r="CX152">
        <f t="shared" ca="1" si="681"/>
        <v>26.84</v>
      </c>
      <c r="CY152" t="str">
        <f t="shared" ca="1" si="682"/>
        <v>WON</v>
      </c>
      <c r="CZ152">
        <f t="shared" ca="1" si="683"/>
        <v>10</v>
      </c>
      <c r="DA152">
        <f t="shared" ca="1" si="684"/>
        <v>2</v>
      </c>
      <c r="DB152">
        <f t="shared" ca="1" si="685"/>
        <v>0</v>
      </c>
      <c r="DC152">
        <f t="shared" ca="1" si="686"/>
        <v>2</v>
      </c>
      <c r="DD152">
        <f t="shared" ca="1" si="687"/>
        <v>32</v>
      </c>
      <c r="DE152">
        <f t="shared" ca="1" si="688"/>
        <v>48</v>
      </c>
      <c r="DF152">
        <f t="shared" ca="1" si="689"/>
        <v>20</v>
      </c>
      <c r="DG152">
        <f t="shared" ca="1" si="690"/>
        <v>4</v>
      </c>
      <c r="DH152">
        <f t="shared" ca="1" si="691"/>
        <v>0</v>
      </c>
      <c r="DI152">
        <f t="shared" ca="1" si="692"/>
        <v>0</v>
      </c>
      <c r="DJ152">
        <f t="shared" ca="1" si="693"/>
        <v>22.81</v>
      </c>
      <c r="DK152" t="str">
        <f t="shared" ca="1" si="694"/>
        <v>LOST</v>
      </c>
      <c r="DL152">
        <f t="shared" ca="1" si="695"/>
        <v>5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57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21.9</v>
      </c>
      <c r="DW152" t="str">
        <f t="shared" ca="1" si="705"/>
        <v>LOST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117</v>
      </c>
      <c r="EC152">
        <f t="shared" ca="1" si="711"/>
        <v>18</v>
      </c>
      <c r="ED152">
        <f t="shared" ca="1" si="712"/>
        <v>0</v>
      </c>
      <c r="EE152">
        <f t="shared" ca="1" si="713"/>
        <v>0</v>
      </c>
      <c r="EF152">
        <f t="shared" ca="1" si="714"/>
        <v>94</v>
      </c>
      <c r="EG152">
        <f t="shared" ca="1" si="715"/>
        <v>0</v>
      </c>
      <c r="EH152">
        <f t="shared" ca="1" si="716"/>
        <v>23.72</v>
      </c>
      <c r="EI152" t="str">
        <f t="shared" ca="1" si="717"/>
        <v>WON</v>
      </c>
      <c r="EJ152">
        <f t="shared" ca="1" si="718"/>
        <v>6</v>
      </c>
      <c r="EK152">
        <f t="shared" ca="1" si="719"/>
        <v>1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0</v>
      </c>
      <c r="EP152">
        <f t="shared" ca="1" si="724"/>
        <v>105</v>
      </c>
      <c r="EQ152">
        <f t="shared" ca="1" si="725"/>
        <v>36</v>
      </c>
      <c r="ER152">
        <f t="shared" ca="1" si="726"/>
        <v>48</v>
      </c>
      <c r="ES152">
        <f t="shared" ca="1" si="727"/>
        <v>0</v>
      </c>
      <c r="ET152">
        <f t="shared" ca="1" si="728"/>
        <v>25.97</v>
      </c>
      <c r="EU152" t="str">
        <f t="shared" ca="1" si="729"/>
        <v>LOST</v>
      </c>
      <c r="EV152">
        <f t="shared" ca="1" si="730"/>
        <v>5</v>
      </c>
      <c r="EW152">
        <f t="shared" ca="1" si="731"/>
        <v>3</v>
      </c>
      <c r="EX152">
        <f t="shared" ca="1" si="732"/>
        <v>0</v>
      </c>
      <c r="EY152">
        <f t="shared" ca="1" si="733"/>
        <v>1</v>
      </c>
      <c r="EZ152">
        <f t="shared" ca="1" si="734"/>
        <v>16</v>
      </c>
      <c r="FA152">
        <f t="shared" ca="1" si="735"/>
        <v>0</v>
      </c>
      <c r="FB152">
        <f t="shared" ca="1" si="736"/>
        <v>0</v>
      </c>
      <c r="FC152">
        <f t="shared" ca="1" si="737"/>
        <v>116</v>
      </c>
      <c r="FD152">
        <f t="shared" ca="1" si="738"/>
        <v>0</v>
      </c>
      <c r="FE152">
        <f t="shared" ca="1" si="739"/>
        <v>0</v>
      </c>
      <c r="FF152">
        <f t="shared" ca="1" si="740"/>
        <v>24.45</v>
      </c>
      <c r="FG152" t="str">
        <f t="shared" ca="1" si="741"/>
        <v>LOST</v>
      </c>
      <c r="FH152">
        <f t="shared" ca="1" si="742"/>
        <v>5</v>
      </c>
      <c r="FI152">
        <f t="shared" ca="1" si="743"/>
        <v>0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89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27.56</v>
      </c>
      <c r="FS152" t="str">
        <f t="shared" ca="1" si="753"/>
        <v>WON</v>
      </c>
      <c r="FT152">
        <f t="shared" ca="1" si="754"/>
        <v>3</v>
      </c>
      <c r="FU152">
        <f t="shared" ca="1" si="755"/>
        <v>1</v>
      </c>
      <c r="FV152">
        <f t="shared" ca="1" si="756"/>
        <v>3</v>
      </c>
      <c r="FW152">
        <f t="shared" ca="1" si="757"/>
        <v>1</v>
      </c>
      <c r="FX152">
        <f t="shared" ca="1" si="758"/>
        <v>0</v>
      </c>
      <c r="FY152">
        <f t="shared" ca="1" si="759"/>
        <v>32</v>
      </c>
      <c r="FZ152">
        <f t="shared" ca="1" si="760"/>
        <v>0</v>
      </c>
      <c r="GA152">
        <f t="shared" ca="1" si="761"/>
        <v>20</v>
      </c>
      <c r="GB152">
        <f t="shared" ca="1" si="762"/>
        <v>36</v>
      </c>
      <c r="GC152">
        <f t="shared" ca="1" si="763"/>
        <v>0</v>
      </c>
      <c r="GD152">
        <f t="shared" ca="1" si="764"/>
        <v>23.39</v>
      </c>
      <c r="GE152" t="str">
        <f t="shared" ca="1" si="765"/>
        <v>WON</v>
      </c>
      <c r="GF152">
        <f t="shared" ca="1" si="766"/>
        <v>10</v>
      </c>
      <c r="GG152">
        <f t="shared" ca="1" si="767"/>
        <v>3</v>
      </c>
      <c r="GH152">
        <f t="shared" ca="1" si="768"/>
        <v>0</v>
      </c>
      <c r="GI152">
        <f t="shared" ca="1" si="769"/>
        <v>2</v>
      </c>
      <c r="GJ152">
        <f t="shared" ca="1" si="770"/>
        <v>110</v>
      </c>
      <c r="GK152">
        <f t="shared" ca="1" si="771"/>
        <v>0</v>
      </c>
      <c r="GL152">
        <f t="shared" ca="1" si="772"/>
        <v>36</v>
      </c>
      <c r="GM152">
        <f t="shared" ca="1" si="773"/>
        <v>16</v>
      </c>
      <c r="GN152">
        <f t="shared" ca="1" si="774"/>
        <v>136</v>
      </c>
      <c r="GO152">
        <f t="shared" ca="1" si="775"/>
        <v>0</v>
      </c>
      <c r="GP152">
        <f t="shared" ca="1" si="776"/>
        <v>27.5</v>
      </c>
      <c r="GQ152" t="str">
        <f t="shared" ca="1" si="777"/>
        <v>LOST</v>
      </c>
      <c r="GR152">
        <f t="shared" ca="1" si="778"/>
        <v>8</v>
      </c>
      <c r="GS152">
        <f t="shared" ca="1" si="779"/>
        <v>1</v>
      </c>
      <c r="GT152">
        <f t="shared" ca="1" si="780"/>
        <v>0</v>
      </c>
      <c r="GU152">
        <f t="shared" ca="1" si="781"/>
        <v>1</v>
      </c>
      <c r="GV152">
        <f t="shared" ca="1" si="782"/>
        <v>10</v>
      </c>
      <c r="GW152">
        <f t="shared" ca="1" si="783"/>
        <v>56</v>
      </c>
      <c r="GX152">
        <f t="shared" ca="1" si="784"/>
        <v>0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>
        <f t="shared" ca="1" si="788"/>
        <v>25.91</v>
      </c>
      <c r="HC152" t="str">
        <f t="shared" ca="1" si="789"/>
        <v>WON</v>
      </c>
      <c r="HD152">
        <f t="shared" ca="1" si="790"/>
        <v>7</v>
      </c>
      <c r="HE152">
        <f t="shared" ca="1" si="791"/>
        <v>0</v>
      </c>
      <c r="HF152">
        <f t="shared" ca="1" si="792"/>
        <v>1</v>
      </c>
      <c r="HG152">
        <f t="shared" ca="1" si="793"/>
        <v>1</v>
      </c>
      <c r="HH152">
        <f t="shared" ca="1" si="794"/>
        <v>0</v>
      </c>
      <c r="HI152">
        <f t="shared" ca="1" si="795"/>
        <v>25</v>
      </c>
      <c r="HJ152">
        <f t="shared" ca="1" si="796"/>
        <v>9</v>
      </c>
      <c r="HK152">
        <f t="shared" ca="1" si="797"/>
        <v>60</v>
      </c>
      <c r="HL152">
        <f t="shared" ca="1" si="798"/>
        <v>0</v>
      </c>
      <c r="HM152">
        <f t="shared" ca="1" si="799"/>
        <v>0</v>
      </c>
      <c r="HN152">
        <f t="shared" ca="1" si="800"/>
        <v>24.76</v>
      </c>
      <c r="HO152" t="str">
        <f t="shared" ca="1" si="801"/>
        <v>WON</v>
      </c>
      <c r="HP152">
        <f t="shared" ca="1" si="802"/>
        <v>7</v>
      </c>
      <c r="HQ152">
        <f t="shared" ca="1" si="803"/>
        <v>2</v>
      </c>
      <c r="HR152">
        <f t="shared" ca="1" si="804"/>
        <v>0</v>
      </c>
      <c r="HS152">
        <f t="shared" ca="1" si="805"/>
        <v>1</v>
      </c>
      <c r="HT152">
        <f t="shared" ca="1" si="806"/>
        <v>0</v>
      </c>
      <c r="HU152">
        <f t="shared" ca="1" si="807"/>
        <v>40</v>
      </c>
      <c r="HV152">
        <f t="shared" ca="1" si="808"/>
        <v>0</v>
      </c>
      <c r="HW152">
        <f t="shared" ca="1" si="809"/>
        <v>100</v>
      </c>
      <c r="HX152">
        <f t="shared" ca="1" si="810"/>
        <v>18</v>
      </c>
      <c r="HY152">
        <f t="shared" ca="1" si="811"/>
        <v>0</v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16</v>
      </c>
      <c r="G153">
        <f t="shared" ca="1" si="588"/>
        <v>9</v>
      </c>
      <c r="H153">
        <f t="shared" ca="1" si="589"/>
        <v>56.25</v>
      </c>
      <c r="I153">
        <f t="shared" ca="1" si="583"/>
        <v>24.253124999999997</v>
      </c>
      <c r="J153">
        <f t="shared" ca="1" si="590"/>
        <v>33.253124999999997</v>
      </c>
      <c r="K153">
        <f t="shared" ca="1" si="591"/>
        <v>33.253124984699994</v>
      </c>
      <c r="L153">
        <f t="shared" ca="1" si="592"/>
        <v>2</v>
      </c>
      <c r="M153">
        <f t="shared" ca="1" si="593"/>
        <v>28.57</v>
      </c>
      <c r="N153">
        <f t="shared" ca="1" si="594"/>
        <v>29</v>
      </c>
      <c r="O153">
        <f t="shared" ca="1" si="595"/>
        <v>28.569999984700001</v>
      </c>
      <c r="P153">
        <f t="shared" ca="1" si="596"/>
        <v>2</v>
      </c>
      <c r="Q153">
        <f t="shared" ca="1" si="597"/>
        <v>77</v>
      </c>
      <c r="R153">
        <f t="shared" ca="1" si="598"/>
        <v>29</v>
      </c>
      <c r="S153">
        <f t="shared" ca="1" si="599"/>
        <v>7</v>
      </c>
      <c r="T153">
        <f t="shared" ca="1" si="600"/>
        <v>156</v>
      </c>
      <c r="U153" t="str">
        <f t="shared" ca="1" si="584"/>
        <v>843992970922Darren Bryant</v>
      </c>
      <c r="V153">
        <f t="shared" ca="1" si="601"/>
        <v>24</v>
      </c>
      <c r="W153">
        <f t="shared" si="602"/>
        <v>152</v>
      </c>
      <c r="X153" t="e">
        <f t="shared" ca="1" si="603"/>
        <v>#N/A</v>
      </c>
      <c r="Y153">
        <f t="shared" ca="1" si="604"/>
        <v>12</v>
      </c>
      <c r="Z153" t="str">
        <f t="shared" ca="1" si="605"/>
        <v>987Darren Bryantzz</v>
      </c>
      <c r="AA153">
        <f t="shared" ca="1" si="606"/>
        <v>34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22.06</v>
      </c>
      <c r="BC153" t="str">
        <f t="shared" ca="1" si="634"/>
        <v>WON</v>
      </c>
      <c r="BD153">
        <f t="shared" ca="1" si="635"/>
        <v>5</v>
      </c>
      <c r="BE153">
        <f t="shared" ca="1" si="636"/>
        <v>4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40</v>
      </c>
      <c r="BJ153">
        <f t="shared" ca="1" si="641"/>
        <v>0</v>
      </c>
      <c r="BK153">
        <f t="shared" ca="1" si="642"/>
        <v>12</v>
      </c>
      <c r="BL153">
        <f t="shared" ca="1" si="643"/>
        <v>0</v>
      </c>
      <c r="BM153">
        <f t="shared" ca="1" si="644"/>
        <v>10</v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>
        <f t="shared" ca="1" si="669"/>
        <v>28</v>
      </c>
      <c r="CM153" t="str">
        <f t="shared" ca="1" si="670"/>
        <v>LOST</v>
      </c>
      <c r="CN153">
        <f t="shared" ca="1" si="671"/>
        <v>2</v>
      </c>
      <c r="CO153">
        <f t="shared" ca="1" si="672"/>
        <v>2</v>
      </c>
      <c r="CP153">
        <f t="shared" ca="1" si="673"/>
        <v>1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50</v>
      </c>
      <c r="CU153">
        <f t="shared" ca="1" si="678"/>
        <v>0</v>
      </c>
      <c r="CV153">
        <f t="shared" ca="1" si="679"/>
        <v>0</v>
      </c>
      <c r="CW153">
        <f t="shared" ca="1" si="680"/>
        <v>0</v>
      </c>
      <c r="CX153">
        <f t="shared" ca="1" si="681"/>
        <v>22.79</v>
      </c>
      <c r="CY153" t="str">
        <f t="shared" ca="1" si="682"/>
        <v>LOST</v>
      </c>
      <c r="CZ153">
        <f t="shared" ca="1" si="683"/>
        <v>5</v>
      </c>
      <c r="DA153">
        <f t="shared" ca="1" si="684"/>
        <v>1</v>
      </c>
      <c r="DB153">
        <f t="shared" ca="1" si="685"/>
        <v>1</v>
      </c>
      <c r="DC153">
        <f t="shared" ca="1" si="686"/>
        <v>1</v>
      </c>
      <c r="DD153">
        <f t="shared" ca="1" si="687"/>
        <v>40</v>
      </c>
      <c r="DE153">
        <f t="shared" ca="1" si="688"/>
        <v>36</v>
      </c>
      <c r="DF153">
        <f t="shared" ca="1" si="689"/>
        <v>5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25.7</v>
      </c>
      <c r="DK153" t="str">
        <f t="shared" ca="1" si="694"/>
        <v>WON</v>
      </c>
      <c r="DL153">
        <f t="shared" ca="1" si="695"/>
        <v>7</v>
      </c>
      <c r="DM153">
        <f t="shared" ca="1" si="696"/>
        <v>1</v>
      </c>
      <c r="DN153">
        <f t="shared" ca="1" si="697"/>
        <v>2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0</v>
      </c>
      <c r="DS153">
        <f t="shared" ca="1" si="702"/>
        <v>0</v>
      </c>
      <c r="DT153">
        <f t="shared" ca="1" si="703"/>
        <v>30</v>
      </c>
      <c r="DU153">
        <f t="shared" ca="1" si="704"/>
        <v>28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>
        <f t="shared" ca="1" si="716"/>
        <v>23.22</v>
      </c>
      <c r="EI153" t="str">
        <f t="shared" ca="1" si="717"/>
        <v>WON</v>
      </c>
      <c r="EJ153">
        <f t="shared" ca="1" si="718"/>
        <v>6</v>
      </c>
      <c r="EK153">
        <f t="shared" ca="1" si="719"/>
        <v>3</v>
      </c>
      <c r="EL153">
        <f t="shared" ca="1" si="720"/>
        <v>0</v>
      </c>
      <c r="EM153">
        <f t="shared" ca="1" si="721"/>
        <v>2</v>
      </c>
      <c r="EN153">
        <f t="shared" ca="1" si="722"/>
        <v>125</v>
      </c>
      <c r="EO153">
        <f t="shared" ca="1" si="723"/>
        <v>45</v>
      </c>
      <c r="EP153">
        <f t="shared" ca="1" si="724"/>
        <v>0</v>
      </c>
      <c r="EQ153">
        <f t="shared" ca="1" si="725"/>
        <v>18</v>
      </c>
      <c r="ER153">
        <f t="shared" ca="1" si="726"/>
        <v>0</v>
      </c>
      <c r="ES153">
        <f t="shared" ca="1" si="727"/>
        <v>61</v>
      </c>
      <c r="ET153">
        <f t="shared" ca="1" si="728"/>
        <v>27.02</v>
      </c>
      <c r="EU153" t="str">
        <f t="shared" ca="1" si="729"/>
        <v>LOST</v>
      </c>
      <c r="EV153">
        <f t="shared" ca="1" si="730"/>
        <v>5</v>
      </c>
      <c r="EW153">
        <f t="shared" ca="1" si="731"/>
        <v>1</v>
      </c>
      <c r="EX153">
        <f t="shared" ca="1" si="732"/>
        <v>0</v>
      </c>
      <c r="EY153">
        <f t="shared" ca="1" si="733"/>
        <v>0</v>
      </c>
      <c r="EZ153">
        <f t="shared" ca="1" si="734"/>
        <v>0</v>
      </c>
      <c r="FA153">
        <f t="shared" ca="1" si="735"/>
        <v>0</v>
      </c>
      <c r="FB153">
        <f t="shared" ca="1" si="736"/>
        <v>0</v>
      </c>
      <c r="FC153">
        <f t="shared" ca="1" si="737"/>
        <v>0</v>
      </c>
      <c r="FD153">
        <f t="shared" ca="1" si="738"/>
        <v>0</v>
      </c>
      <c r="FE153">
        <f t="shared" ca="1" si="739"/>
        <v>0</v>
      </c>
      <c r="FF153">
        <f t="shared" ca="1" si="740"/>
        <v>24.64</v>
      </c>
      <c r="FG153" t="str">
        <f t="shared" ca="1" si="741"/>
        <v>WON</v>
      </c>
      <c r="FH153">
        <f t="shared" ca="1" si="742"/>
        <v>5</v>
      </c>
      <c r="FI153">
        <f t="shared" ca="1" si="743"/>
        <v>2</v>
      </c>
      <c r="FJ153">
        <f t="shared" ca="1" si="744"/>
        <v>1</v>
      </c>
      <c r="FK153">
        <f t="shared" ca="1" si="745"/>
        <v>1</v>
      </c>
      <c r="FL153">
        <f t="shared" ca="1" si="746"/>
        <v>0</v>
      </c>
      <c r="FM153">
        <f t="shared" ca="1" si="747"/>
        <v>76</v>
      </c>
      <c r="FN153">
        <f t="shared" ca="1" si="748"/>
        <v>90</v>
      </c>
      <c r="FO153">
        <f t="shared" ca="1" si="749"/>
        <v>40</v>
      </c>
      <c r="FP153">
        <f t="shared" ca="1" si="750"/>
        <v>0</v>
      </c>
      <c r="FQ153">
        <f t="shared" ca="1" si="751"/>
        <v>0</v>
      </c>
      <c r="FR153">
        <f t="shared" ca="1" si="752"/>
        <v>25.96</v>
      </c>
      <c r="FS153" t="str">
        <f t="shared" ca="1" si="753"/>
        <v>WON</v>
      </c>
      <c r="FT153">
        <f t="shared" ca="1" si="754"/>
        <v>2</v>
      </c>
      <c r="FU153">
        <f t="shared" ca="1" si="755"/>
        <v>4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25</v>
      </c>
      <c r="FZ153">
        <f t="shared" ca="1" si="760"/>
        <v>48</v>
      </c>
      <c r="GA153">
        <f t="shared" ca="1" si="761"/>
        <v>0</v>
      </c>
      <c r="GB153">
        <f t="shared" ca="1" si="762"/>
        <v>60</v>
      </c>
      <c r="GC153">
        <f t="shared" ca="1" si="763"/>
        <v>0</v>
      </c>
      <c r="GD153">
        <f t="shared" ca="1" si="764"/>
        <v>21.72</v>
      </c>
      <c r="GE153" t="str">
        <f t="shared" ca="1" si="765"/>
        <v>WON</v>
      </c>
      <c r="GF153">
        <f t="shared" ca="1" si="766"/>
        <v>4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20</v>
      </c>
      <c r="GL153">
        <f t="shared" ca="1" si="772"/>
        <v>0</v>
      </c>
      <c r="GM153">
        <f t="shared" ca="1" si="773"/>
        <v>20</v>
      </c>
      <c r="GN153">
        <f t="shared" ca="1" si="774"/>
        <v>0</v>
      </c>
      <c r="GO153">
        <f t="shared" ca="1" si="775"/>
        <v>62</v>
      </c>
      <c r="GP153">
        <f t="shared" ca="1" si="776"/>
        <v>22.61</v>
      </c>
      <c r="GQ153" t="str">
        <f t="shared" ca="1" si="777"/>
        <v>LOST</v>
      </c>
      <c r="GR153">
        <f t="shared" ca="1" si="778"/>
        <v>5</v>
      </c>
      <c r="GS153">
        <f t="shared" ca="1" si="779"/>
        <v>0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0</v>
      </c>
      <c r="GX153">
        <f t="shared" ca="1" si="784"/>
        <v>0</v>
      </c>
      <c r="GY153">
        <f t="shared" ca="1" si="785"/>
        <v>0</v>
      </c>
      <c r="GZ153">
        <f t="shared" ca="1" si="786"/>
        <v>0</v>
      </c>
      <c r="HA153">
        <f t="shared" ca="1" si="787"/>
        <v>0</v>
      </c>
      <c r="HB153">
        <f t="shared" ca="1" si="788"/>
        <v>24.67</v>
      </c>
      <c r="HC153" t="str">
        <f t="shared" ca="1" si="789"/>
        <v>LOST</v>
      </c>
      <c r="HD153">
        <f t="shared" ca="1" si="790"/>
        <v>3</v>
      </c>
      <c r="HE153">
        <f t="shared" ca="1" si="791"/>
        <v>4</v>
      </c>
      <c r="HF153">
        <f t="shared" ca="1" si="792"/>
        <v>0</v>
      </c>
      <c r="HG153">
        <f t="shared" ca="1" si="793"/>
        <v>0</v>
      </c>
      <c r="HH153">
        <f t="shared" ca="1" si="794"/>
        <v>0</v>
      </c>
      <c r="HI153">
        <f t="shared" ca="1" si="795"/>
        <v>0</v>
      </c>
      <c r="HJ153">
        <f t="shared" ca="1" si="796"/>
        <v>0</v>
      </c>
      <c r="HK153">
        <f t="shared" ca="1" si="797"/>
        <v>68</v>
      </c>
      <c r="HL153">
        <f t="shared" ca="1" si="798"/>
        <v>0</v>
      </c>
      <c r="HM153">
        <f t="shared" ca="1" si="799"/>
        <v>0</v>
      </c>
      <c r="HN153">
        <f t="shared" ca="1" si="800"/>
        <v>28.57</v>
      </c>
      <c r="HO153" t="str">
        <f t="shared" ca="1" si="801"/>
        <v>WON</v>
      </c>
      <c r="HP153">
        <f t="shared" ca="1" si="802"/>
        <v>9</v>
      </c>
      <c r="HQ153">
        <f t="shared" ca="1" si="803"/>
        <v>1</v>
      </c>
      <c r="HR153">
        <f t="shared" ca="1" si="804"/>
        <v>0</v>
      </c>
      <c r="HS153">
        <f t="shared" ca="1" si="805"/>
        <v>2</v>
      </c>
      <c r="HT153">
        <f t="shared" ca="1" si="806"/>
        <v>20</v>
      </c>
      <c r="HU153">
        <f t="shared" ca="1" si="807"/>
        <v>44</v>
      </c>
      <c r="HV153">
        <f t="shared" ca="1" si="808"/>
        <v>56</v>
      </c>
      <c r="HW153">
        <f t="shared" ca="1" si="809"/>
        <v>0</v>
      </c>
      <c r="HX153">
        <f t="shared" ca="1" si="810"/>
        <v>79</v>
      </c>
      <c r="HY153">
        <f t="shared" ca="1" si="811"/>
        <v>0</v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15</v>
      </c>
      <c r="G154">
        <f t="shared" ca="1" si="588"/>
        <v>4</v>
      </c>
      <c r="H154">
        <f t="shared" ca="1" si="589"/>
        <v>26.666666666666668</v>
      </c>
      <c r="I154">
        <f t="shared" ca="1" si="583"/>
        <v>19.411999999999995</v>
      </c>
      <c r="J154">
        <f t="shared" ca="1" si="590"/>
        <v>23.411999999999995</v>
      </c>
      <c r="K154">
        <f t="shared" ca="1" si="591"/>
        <v>23.411999984599994</v>
      </c>
      <c r="L154">
        <f t="shared" ca="1" si="592"/>
        <v>2</v>
      </c>
      <c r="M154">
        <f t="shared" ca="1" si="593"/>
        <v>23.8</v>
      </c>
      <c r="N154">
        <f t="shared" ca="1" si="594"/>
        <v>85</v>
      </c>
      <c r="O154">
        <f t="shared" ca="1" si="595"/>
        <v>23.799999984599999</v>
      </c>
      <c r="P154">
        <f t="shared" ca="1" si="596"/>
        <v>2</v>
      </c>
      <c r="Q154">
        <f t="shared" ca="1" si="597"/>
        <v>58</v>
      </c>
      <c r="R154">
        <f t="shared" ca="1" si="598"/>
        <v>12</v>
      </c>
      <c r="S154">
        <f t="shared" ca="1" si="599"/>
        <v>2</v>
      </c>
      <c r="T154">
        <f t="shared" ca="1" si="600"/>
        <v>88</v>
      </c>
      <c r="U154" t="str">
        <f t="shared" ca="1" si="584"/>
        <v>911997987941Ray Crook</v>
      </c>
      <c r="V154">
        <f t="shared" ca="1" si="601"/>
        <v>66</v>
      </c>
      <c r="W154">
        <f t="shared" si="602"/>
        <v>153</v>
      </c>
      <c r="X154" t="e">
        <f t="shared" ca="1" si="603"/>
        <v>#N/A</v>
      </c>
      <c r="Y154">
        <f t="shared" ca="1" si="604"/>
        <v>4</v>
      </c>
      <c r="Z154" t="str">
        <f t="shared" ca="1" si="605"/>
        <v>995Ray Crookzz</v>
      </c>
      <c r="AA154">
        <f t="shared" ca="1" si="606"/>
        <v>83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18.100000000000001</v>
      </c>
      <c r="BC154" t="str">
        <f t="shared" ca="1" si="634"/>
        <v>LOST</v>
      </c>
      <c r="BD154">
        <f t="shared" ca="1" si="635"/>
        <v>4</v>
      </c>
      <c r="BE154">
        <f t="shared" ca="1" si="636"/>
        <v>0</v>
      </c>
      <c r="BF154">
        <f t="shared" ca="1" si="637"/>
        <v>1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0</v>
      </c>
      <c r="BK154">
        <f t="shared" ca="1" si="642"/>
        <v>4</v>
      </c>
      <c r="BL154">
        <f t="shared" ca="1" si="643"/>
        <v>0</v>
      </c>
      <c r="BM154">
        <f t="shared" ca="1" si="644"/>
        <v>0</v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>
        <f t="shared" ca="1" si="669"/>
        <v>21.76</v>
      </c>
      <c r="CM154" t="str">
        <f t="shared" ca="1" si="670"/>
        <v>LOST</v>
      </c>
      <c r="CN154">
        <f t="shared" ca="1" si="671"/>
        <v>6</v>
      </c>
      <c r="CO154">
        <f t="shared" ca="1" si="672"/>
        <v>0</v>
      </c>
      <c r="CP154">
        <f t="shared" ca="1" si="673"/>
        <v>0</v>
      </c>
      <c r="CQ154">
        <f t="shared" ca="1" si="674"/>
        <v>0</v>
      </c>
      <c r="CR154">
        <f t="shared" ca="1" si="675"/>
        <v>0</v>
      </c>
      <c r="CS154">
        <f t="shared" ca="1" si="676"/>
        <v>0</v>
      </c>
      <c r="CT154">
        <f t="shared" ca="1" si="677"/>
        <v>0</v>
      </c>
      <c r="CU154">
        <f t="shared" ca="1" si="678"/>
        <v>0</v>
      </c>
      <c r="CV154">
        <f t="shared" ca="1" si="679"/>
        <v>0</v>
      </c>
      <c r="CW154">
        <f t="shared" ca="1" si="680"/>
        <v>0</v>
      </c>
      <c r="CX154">
        <f t="shared" ca="1" si="681"/>
        <v>23.8</v>
      </c>
      <c r="CY154" t="str">
        <f t="shared" ca="1" si="682"/>
        <v>WON</v>
      </c>
      <c r="CZ154">
        <f t="shared" ca="1" si="683"/>
        <v>6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36</v>
      </c>
      <c r="DG154">
        <f t="shared" ca="1" si="690"/>
        <v>66</v>
      </c>
      <c r="DH154">
        <f t="shared" ca="1" si="691"/>
        <v>0</v>
      </c>
      <c r="DI154">
        <f t="shared" ca="1" si="692"/>
        <v>36</v>
      </c>
      <c r="DJ154">
        <f t="shared" ca="1" si="693"/>
        <v>20.97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>
        <f t="shared" ca="1" si="585"/>
        <v>19.739999999999998</v>
      </c>
      <c r="DW154" t="str">
        <f t="shared" ca="1" si="705"/>
        <v>WON</v>
      </c>
      <c r="DX154">
        <f t="shared" ca="1" si="706"/>
        <v>4</v>
      </c>
      <c r="DY154">
        <f t="shared" ca="1" si="707"/>
        <v>2</v>
      </c>
      <c r="DZ154">
        <f t="shared" ca="1" si="708"/>
        <v>0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66</v>
      </c>
      <c r="EF154">
        <f t="shared" ca="1" si="714"/>
        <v>24</v>
      </c>
      <c r="EG154">
        <f t="shared" ca="1" si="715"/>
        <v>40</v>
      </c>
      <c r="EH154">
        <f t="shared" ca="1" si="716"/>
        <v>17.98</v>
      </c>
      <c r="EI154" t="str">
        <f t="shared" ca="1" si="717"/>
        <v>LOST</v>
      </c>
      <c r="EJ154">
        <f t="shared" ca="1" si="718"/>
        <v>2</v>
      </c>
      <c r="EK154">
        <f t="shared" ca="1" si="719"/>
        <v>0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0</v>
      </c>
      <c r="ER154">
        <f t="shared" ca="1" si="726"/>
        <v>0</v>
      </c>
      <c r="ES154">
        <f t="shared" ca="1" si="727"/>
        <v>0</v>
      </c>
      <c r="ET154">
        <f t="shared" ca="1" si="728"/>
        <v>19.350000000000001</v>
      </c>
      <c r="EU154" t="str">
        <f t="shared" ca="1" si="729"/>
        <v>LOST</v>
      </c>
      <c r="EV154">
        <f t="shared" ca="1" si="730"/>
        <v>4</v>
      </c>
      <c r="EW154">
        <f t="shared" ca="1" si="731"/>
        <v>1</v>
      </c>
      <c r="EX154">
        <f t="shared" ca="1" si="732"/>
        <v>0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0</v>
      </c>
      <c r="FD154">
        <f t="shared" ca="1" si="738"/>
        <v>0</v>
      </c>
      <c r="FE154">
        <f t="shared" ca="1" si="739"/>
        <v>0</v>
      </c>
      <c r="FF154">
        <f t="shared" ca="1" si="740"/>
        <v>18.03</v>
      </c>
      <c r="FG154" t="str">
        <f t="shared" ca="1" si="741"/>
        <v>LOST</v>
      </c>
      <c r="FH154">
        <f t="shared" ca="1" si="742"/>
        <v>1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20.67</v>
      </c>
      <c r="FS154" t="str">
        <f t="shared" ca="1" si="753"/>
        <v>LOST</v>
      </c>
      <c r="FT154">
        <f t="shared" ca="1" si="754"/>
        <v>4</v>
      </c>
      <c r="FU154">
        <f t="shared" ca="1" si="755"/>
        <v>0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17.61</v>
      </c>
      <c r="GE154" t="str">
        <f t="shared" ca="1" si="765"/>
        <v>LOST</v>
      </c>
      <c r="GF154">
        <f t="shared" ca="1" si="766"/>
        <v>2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>
        <f t="shared" ca="1" si="776"/>
        <v>20.3</v>
      </c>
      <c r="GQ154" t="str">
        <f t="shared" ca="1" si="777"/>
        <v>LOST</v>
      </c>
      <c r="GR154">
        <f t="shared" ca="1" si="778"/>
        <v>2</v>
      </c>
      <c r="GS154">
        <f t="shared" ca="1" si="779"/>
        <v>3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>
        <f t="shared" ca="1" si="788"/>
        <v>18.02</v>
      </c>
      <c r="HC154" t="str">
        <f t="shared" ca="1" si="789"/>
        <v>LOST</v>
      </c>
      <c r="HD154">
        <f t="shared" ca="1" si="790"/>
        <v>2</v>
      </c>
      <c r="HE154">
        <f t="shared" ca="1" si="791"/>
        <v>1</v>
      </c>
      <c r="HF154">
        <f t="shared" ca="1" si="792"/>
        <v>0</v>
      </c>
      <c r="HG154">
        <f t="shared" ca="1" si="793"/>
        <v>0</v>
      </c>
      <c r="HH154">
        <f t="shared" ca="1" si="794"/>
        <v>0</v>
      </c>
      <c r="HI154">
        <f t="shared" ca="1" si="795"/>
        <v>0</v>
      </c>
      <c r="HJ154">
        <f t="shared" ca="1" si="796"/>
        <v>0</v>
      </c>
      <c r="HK154">
        <f t="shared" ca="1" si="797"/>
        <v>55</v>
      </c>
      <c r="HL154">
        <f t="shared" ca="1" si="798"/>
        <v>0</v>
      </c>
      <c r="HM154">
        <f t="shared" ca="1" si="799"/>
        <v>0</v>
      </c>
      <c r="HN154">
        <f t="shared" ca="1" si="800"/>
        <v>19.03</v>
      </c>
      <c r="HO154" t="str">
        <f t="shared" ca="1" si="801"/>
        <v>WON</v>
      </c>
      <c r="HP154">
        <f t="shared" ca="1" si="802"/>
        <v>8</v>
      </c>
      <c r="HQ154">
        <f t="shared" ca="1" si="803"/>
        <v>0</v>
      </c>
      <c r="HR154">
        <f t="shared" ca="1" si="804"/>
        <v>0</v>
      </c>
      <c r="HS154">
        <f t="shared" ca="1" si="805"/>
        <v>1</v>
      </c>
      <c r="HT154">
        <f t="shared" ca="1" si="806"/>
        <v>0</v>
      </c>
      <c r="HU154">
        <f t="shared" ca="1" si="807"/>
        <v>36</v>
      </c>
      <c r="HV154">
        <f t="shared" ca="1" si="808"/>
        <v>16</v>
      </c>
      <c r="HW154">
        <f t="shared" ca="1" si="809"/>
        <v>46</v>
      </c>
      <c r="HX154">
        <f t="shared" ca="1" si="810"/>
        <v>0</v>
      </c>
      <c r="HY154">
        <f t="shared" ca="1" si="811"/>
        <v>0</v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16</v>
      </c>
      <c r="G155">
        <f t="shared" ca="1" si="588"/>
        <v>3</v>
      </c>
      <c r="H155">
        <f t="shared" ca="1" si="589"/>
        <v>18.75</v>
      </c>
      <c r="I155">
        <f t="shared" ca="1" si="583"/>
        <v>20.721874999999997</v>
      </c>
      <c r="J155">
        <f t="shared" ca="1" si="590"/>
        <v>23.721874999999997</v>
      </c>
      <c r="K155">
        <f t="shared" ca="1" si="591"/>
        <v>23.721874984499998</v>
      </c>
      <c r="L155">
        <f t="shared" ca="1" si="592"/>
        <v>2</v>
      </c>
      <c r="M155">
        <f t="shared" ca="1" si="593"/>
        <v>23.99</v>
      </c>
      <c r="N155">
        <f t="shared" ca="1" si="594"/>
        <v>83</v>
      </c>
      <c r="O155">
        <f t="shared" ca="1" si="595"/>
        <v>23.989999984499999</v>
      </c>
      <c r="P155">
        <f t="shared" ca="1" si="596"/>
        <v>2</v>
      </c>
      <c r="Q155">
        <f t="shared" ca="1" si="597"/>
        <v>67</v>
      </c>
      <c r="R155">
        <f t="shared" ca="1" si="598"/>
        <v>16</v>
      </c>
      <c r="S155">
        <f t="shared" ca="1" si="599"/>
        <v>2</v>
      </c>
      <c r="T155">
        <f t="shared" ca="1" si="600"/>
        <v>105</v>
      </c>
      <c r="U155" t="str">
        <f t="shared" ca="1" si="584"/>
        <v>894997983932Dave Crook</v>
      </c>
      <c r="V155">
        <f t="shared" ca="1" si="601"/>
        <v>55</v>
      </c>
      <c r="W155">
        <f t="shared" si="602"/>
        <v>154</v>
      </c>
      <c r="X155" t="e">
        <f t="shared" ca="1" si="603"/>
        <v>#N/A</v>
      </c>
      <c r="Y155">
        <f t="shared" ca="1" si="604"/>
        <v>6</v>
      </c>
      <c r="Z155" t="str">
        <f t="shared" ca="1" si="605"/>
        <v>993Dave Crookzz</v>
      </c>
      <c r="AA155">
        <f t="shared" ca="1" si="606"/>
        <v>70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>
        <f t="shared" ca="1" si="633"/>
        <v>23.99</v>
      </c>
      <c r="BC155" t="str">
        <f t="shared" ca="1" si="634"/>
        <v>LOST</v>
      </c>
      <c r="BD155">
        <f t="shared" ca="1" si="635"/>
        <v>5</v>
      </c>
      <c r="BE155">
        <f t="shared" ca="1" si="636"/>
        <v>0</v>
      </c>
      <c r="BF155">
        <f t="shared" ca="1" si="637"/>
        <v>1</v>
      </c>
      <c r="BG155">
        <f t="shared" ca="1" si="638"/>
        <v>1</v>
      </c>
      <c r="BH155">
        <f t="shared" ca="1" si="639"/>
        <v>50</v>
      </c>
      <c r="BI155">
        <f t="shared" ca="1" si="640"/>
        <v>0</v>
      </c>
      <c r="BJ155">
        <f t="shared" ca="1" si="641"/>
        <v>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21.68</v>
      </c>
      <c r="CM155" t="str">
        <f t="shared" ca="1" si="670"/>
        <v>LOST</v>
      </c>
      <c r="CN155">
        <f t="shared" ca="1" si="671"/>
        <v>4</v>
      </c>
      <c r="CO155">
        <f t="shared" ca="1" si="672"/>
        <v>1</v>
      </c>
      <c r="CP155">
        <f t="shared" ca="1" si="673"/>
        <v>0</v>
      </c>
      <c r="CQ155">
        <f t="shared" ca="1" si="674"/>
        <v>0</v>
      </c>
      <c r="CR155">
        <f t="shared" ca="1" si="675"/>
        <v>0</v>
      </c>
      <c r="CS155">
        <f t="shared" ca="1" si="676"/>
        <v>32</v>
      </c>
      <c r="CT155">
        <f t="shared" ca="1" si="677"/>
        <v>0</v>
      </c>
      <c r="CU155">
        <f t="shared" ca="1" si="678"/>
        <v>0</v>
      </c>
      <c r="CV155">
        <f t="shared" ca="1" si="679"/>
        <v>0</v>
      </c>
      <c r="CW155">
        <f t="shared" ca="1" si="680"/>
        <v>0</v>
      </c>
      <c r="CX155">
        <f t="shared" ca="1" si="681"/>
        <v>20.81</v>
      </c>
      <c r="CY155" t="str">
        <f t="shared" ca="1" si="682"/>
        <v>LOST</v>
      </c>
      <c r="CZ155">
        <f t="shared" ca="1" si="683"/>
        <v>8</v>
      </c>
      <c r="DA155">
        <f t="shared" ca="1" si="684"/>
        <v>2</v>
      </c>
      <c r="DB155">
        <f t="shared" ca="1" si="685"/>
        <v>0</v>
      </c>
      <c r="DC155">
        <f t="shared" ca="1" si="686"/>
        <v>0</v>
      </c>
      <c r="DD155">
        <f t="shared" ca="1" si="687"/>
        <v>0</v>
      </c>
      <c r="DE155">
        <f t="shared" ca="1" si="688"/>
        <v>0</v>
      </c>
      <c r="DF155">
        <f t="shared" ca="1" si="689"/>
        <v>20</v>
      </c>
      <c r="DG155">
        <f t="shared" ca="1" si="690"/>
        <v>40</v>
      </c>
      <c r="DH155">
        <f t="shared" ca="1" si="691"/>
        <v>0</v>
      </c>
      <c r="DI155">
        <f t="shared" ca="1" si="692"/>
        <v>0</v>
      </c>
      <c r="DJ155">
        <f t="shared" ca="1" si="693"/>
        <v>23.25</v>
      </c>
      <c r="DK155" t="str">
        <f t="shared" ca="1" si="694"/>
        <v>WON</v>
      </c>
      <c r="DL155">
        <f t="shared" ca="1" si="695"/>
        <v>5</v>
      </c>
      <c r="DM155">
        <f t="shared" ca="1" si="696"/>
        <v>3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96</v>
      </c>
      <c r="DR155">
        <f t="shared" ca="1" si="701"/>
        <v>0</v>
      </c>
      <c r="DS155">
        <f t="shared" ca="1" si="702"/>
        <v>0</v>
      </c>
      <c r="DT155">
        <f t="shared" ca="1" si="703"/>
        <v>20</v>
      </c>
      <c r="DU155">
        <f t="shared" ca="1" si="704"/>
        <v>56</v>
      </c>
      <c r="DV155">
        <f t="shared" ca="1" si="585"/>
        <v>19.93</v>
      </c>
      <c r="DW155" t="str">
        <f t="shared" ca="1" si="705"/>
        <v>LOST</v>
      </c>
      <c r="DX155">
        <f t="shared" ca="1" si="706"/>
        <v>1</v>
      </c>
      <c r="DY155">
        <f t="shared" ca="1" si="707"/>
        <v>1</v>
      </c>
      <c r="DZ155">
        <f t="shared" ca="1" si="708"/>
        <v>0</v>
      </c>
      <c r="EA155">
        <f t="shared" ca="1" si="709"/>
        <v>0</v>
      </c>
      <c r="EB155">
        <f t="shared" ca="1" si="710"/>
        <v>0</v>
      </c>
      <c r="EC155">
        <f t="shared" ca="1" si="711"/>
        <v>0</v>
      </c>
      <c r="ED155">
        <f t="shared" ca="1" si="712"/>
        <v>0</v>
      </c>
      <c r="EE155">
        <f t="shared" ca="1" si="713"/>
        <v>0</v>
      </c>
      <c r="EF155">
        <f t="shared" ca="1" si="714"/>
        <v>0</v>
      </c>
      <c r="EG155">
        <f t="shared" ca="1" si="715"/>
        <v>0</v>
      </c>
      <c r="EH155">
        <f t="shared" ca="1" si="716"/>
        <v>17.79</v>
      </c>
      <c r="EI155" t="str">
        <f t="shared" ca="1" si="717"/>
        <v>LOST</v>
      </c>
      <c r="EJ155">
        <f t="shared" ca="1" si="718"/>
        <v>5</v>
      </c>
      <c r="EK155">
        <f t="shared" ca="1" si="719"/>
        <v>2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65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21.35</v>
      </c>
      <c r="FG155" t="str">
        <f t="shared" ca="1" si="741"/>
        <v>LOST</v>
      </c>
      <c r="FH155">
        <f t="shared" ca="1" si="742"/>
        <v>3</v>
      </c>
      <c r="FI155">
        <f t="shared" ca="1" si="743"/>
        <v>1</v>
      </c>
      <c r="FJ155">
        <f t="shared" ca="1" si="744"/>
        <v>0</v>
      </c>
      <c r="FK155">
        <f t="shared" ca="1" si="745"/>
        <v>1</v>
      </c>
      <c r="FL155">
        <f t="shared" ca="1" si="746"/>
        <v>40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17</v>
      </c>
      <c r="FS155" t="str">
        <f t="shared" ca="1" si="753"/>
        <v>LOST</v>
      </c>
      <c r="FT155">
        <f t="shared" ca="1" si="754"/>
        <v>3</v>
      </c>
      <c r="FU155">
        <f t="shared" ca="1" si="755"/>
        <v>1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0</v>
      </c>
      <c r="GB155">
        <f t="shared" ca="1" si="762"/>
        <v>0</v>
      </c>
      <c r="GC155">
        <f t="shared" ca="1" si="763"/>
        <v>0</v>
      </c>
      <c r="GD155">
        <f t="shared" ca="1" si="764"/>
        <v>20.11</v>
      </c>
      <c r="GE155" t="str">
        <f t="shared" ca="1" si="765"/>
        <v>LOST</v>
      </c>
      <c r="GF155">
        <f t="shared" ca="1" si="766"/>
        <v>4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40</v>
      </c>
      <c r="GL155">
        <f t="shared" ca="1" si="772"/>
        <v>0</v>
      </c>
      <c r="GM155">
        <f t="shared" ca="1" si="773"/>
        <v>36</v>
      </c>
      <c r="GN155">
        <f t="shared" ca="1" si="774"/>
        <v>0</v>
      </c>
      <c r="GO155">
        <f t="shared" ca="1" si="775"/>
        <v>0</v>
      </c>
      <c r="GP155">
        <f t="shared" ca="1" si="776"/>
        <v>21</v>
      </c>
      <c r="GQ155" t="str">
        <f t="shared" ca="1" si="777"/>
        <v>WON</v>
      </c>
      <c r="GR155">
        <f t="shared" ca="1" si="778"/>
        <v>4</v>
      </c>
      <c r="GS155">
        <f t="shared" ca="1" si="779"/>
        <v>1</v>
      </c>
      <c r="GT155">
        <f t="shared" ca="1" si="780"/>
        <v>0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64</v>
      </c>
      <c r="GY155">
        <f t="shared" ca="1" si="785"/>
        <v>50</v>
      </c>
      <c r="GZ155">
        <f t="shared" ca="1" si="786"/>
        <v>20</v>
      </c>
      <c r="HA155">
        <f t="shared" ca="1" si="787"/>
        <v>0</v>
      </c>
      <c r="HB155">
        <f t="shared" ca="1" si="788"/>
        <v>18.309999999999999</v>
      </c>
      <c r="HC155" t="str">
        <f t="shared" ca="1" si="789"/>
        <v>LOST</v>
      </c>
      <c r="HD155">
        <f t="shared" ca="1" si="790"/>
        <v>2</v>
      </c>
      <c r="HE155">
        <f t="shared" ca="1" si="791"/>
        <v>0</v>
      </c>
      <c r="HF155">
        <f t="shared" ca="1" si="792"/>
        <v>1</v>
      </c>
      <c r="HG155">
        <f t="shared" ca="1" si="793"/>
        <v>0</v>
      </c>
      <c r="HH155">
        <f t="shared" ca="1" si="794"/>
        <v>0</v>
      </c>
      <c r="HI155">
        <f t="shared" ca="1" si="795"/>
        <v>0</v>
      </c>
      <c r="HJ155">
        <f t="shared" ca="1" si="796"/>
        <v>20</v>
      </c>
      <c r="HK155">
        <f t="shared" ca="1" si="797"/>
        <v>0</v>
      </c>
      <c r="HL155">
        <f t="shared" ca="1" si="798"/>
        <v>0</v>
      </c>
      <c r="HM155">
        <f t="shared" ca="1" si="799"/>
        <v>0</v>
      </c>
      <c r="HN155">
        <f t="shared" ca="1" si="800"/>
        <v>22.02</v>
      </c>
      <c r="HO155" t="str">
        <f t="shared" ca="1" si="801"/>
        <v>LOST</v>
      </c>
      <c r="HP155">
        <f t="shared" ca="1" si="802"/>
        <v>4</v>
      </c>
      <c r="HQ155">
        <f t="shared" ca="1" si="803"/>
        <v>2</v>
      </c>
      <c r="HR155">
        <f t="shared" ca="1" si="804"/>
        <v>0</v>
      </c>
      <c r="HS155">
        <f t="shared" ca="1" si="805"/>
        <v>1</v>
      </c>
      <c r="HT155">
        <f t="shared" ca="1" si="806"/>
        <v>87</v>
      </c>
      <c r="HU155">
        <f t="shared" ca="1" si="807"/>
        <v>0</v>
      </c>
      <c r="HV155">
        <f t="shared" ca="1" si="808"/>
        <v>24</v>
      </c>
      <c r="HW155">
        <f t="shared" ca="1" si="809"/>
        <v>93</v>
      </c>
      <c r="HX155">
        <f t="shared" ca="1" si="810"/>
        <v>0</v>
      </c>
      <c r="HY155">
        <f t="shared" ca="1" si="811"/>
        <v>0</v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6</v>
      </c>
      <c r="G156">
        <f t="shared" ca="1" si="588"/>
        <v>0</v>
      </c>
      <c r="H156">
        <f t="shared" ca="1" si="589"/>
        <v>0</v>
      </c>
      <c r="I156">
        <f t="shared" ca="1" si="583"/>
        <v>18.814999999999998</v>
      </c>
      <c r="J156">
        <f t="shared" ca="1" si="590"/>
        <v>18.814999999999998</v>
      </c>
      <c r="K156">
        <f t="shared" ca="1" si="591"/>
        <v>18.814999984399996</v>
      </c>
      <c r="L156">
        <f t="shared" ca="1" si="592"/>
        <v>2</v>
      </c>
      <c r="M156">
        <f t="shared" ca="1" si="593"/>
        <v>22.63</v>
      </c>
      <c r="N156">
        <f t="shared" ca="1" si="594"/>
        <v>99</v>
      </c>
      <c r="O156">
        <f t="shared" ca="1" si="595"/>
        <v>22.629999984399998</v>
      </c>
      <c r="P156">
        <f t="shared" ca="1" si="596"/>
        <v>2</v>
      </c>
      <c r="Q156">
        <f t="shared" ca="1" si="597"/>
        <v>15</v>
      </c>
      <c r="R156">
        <f t="shared" ca="1" si="598"/>
        <v>2</v>
      </c>
      <c r="S156">
        <f t="shared" ca="1" si="599"/>
        <v>0</v>
      </c>
      <c r="T156">
        <f t="shared" ca="1" si="600"/>
        <v>19</v>
      </c>
      <c r="U156" t="str">
        <f t="shared" ca="1" si="584"/>
        <v>980999997984Jack Carter</v>
      </c>
      <c r="V156">
        <f t="shared" ca="1" si="601"/>
        <v>102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103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>
        <f t="shared" ca="1" si="633"/>
        <v>22.63</v>
      </c>
      <c r="BC156" t="str">
        <f t="shared" ca="1" si="634"/>
        <v>LOST</v>
      </c>
      <c r="BD156">
        <f t="shared" ca="1" si="635"/>
        <v>2</v>
      </c>
      <c r="BE156">
        <f t="shared" ca="1" si="636"/>
        <v>1</v>
      </c>
      <c r="BF156">
        <f t="shared" ca="1" si="637"/>
        <v>0</v>
      </c>
      <c r="BG156">
        <f t="shared" ca="1" si="638"/>
        <v>0</v>
      </c>
      <c r="BH156">
        <f t="shared" ca="1" si="639"/>
        <v>0</v>
      </c>
      <c r="BI156">
        <f t="shared" ca="1" si="640"/>
        <v>0</v>
      </c>
      <c r="BJ156">
        <f t="shared" ca="1" si="641"/>
        <v>0</v>
      </c>
      <c r="BK156">
        <f t="shared" ca="1" si="642"/>
        <v>0</v>
      </c>
      <c r="BL156">
        <f t="shared" ca="1" si="643"/>
        <v>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>
        <f t="shared" ca="1" si="669"/>
        <v>14.18</v>
      </c>
      <c r="CM156" t="str">
        <f t="shared" ca="1" si="670"/>
        <v>LOST</v>
      </c>
      <c r="CN156">
        <f t="shared" ca="1" si="671"/>
        <v>2</v>
      </c>
      <c r="CO156">
        <f t="shared" ca="1" si="672"/>
        <v>0</v>
      </c>
      <c r="CP156">
        <f t="shared" ca="1" si="673"/>
        <v>0</v>
      </c>
      <c r="CQ156">
        <f t="shared" ca="1" si="674"/>
        <v>0</v>
      </c>
      <c r="CR156">
        <f t="shared" ca="1" si="675"/>
        <v>0</v>
      </c>
      <c r="CS156">
        <f t="shared" ca="1" si="676"/>
        <v>0</v>
      </c>
      <c r="CT156">
        <f t="shared" ca="1" si="677"/>
        <v>0</v>
      </c>
      <c r="CU156">
        <f t="shared" ca="1" si="678"/>
        <v>0</v>
      </c>
      <c r="CV156">
        <f t="shared" ca="1" si="679"/>
        <v>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>
        <f t="shared" ca="1" si="740"/>
        <v>16.309999999999999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88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103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93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101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109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126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16</v>
      </c>
      <c r="G159">
        <f t="shared" ca="1" si="588"/>
        <v>11</v>
      </c>
      <c r="H159">
        <f t="shared" ca="1" si="589"/>
        <v>68.75</v>
      </c>
      <c r="I159">
        <f t="shared" ca="1" si="583"/>
        <v>23.354375000000001</v>
      </c>
      <c r="J159">
        <f t="shared" ca="1" si="590"/>
        <v>34.354375000000005</v>
      </c>
      <c r="K159">
        <f t="shared" ca="1" si="591"/>
        <v>34.354374984100005</v>
      </c>
      <c r="L159">
        <f t="shared" ca="1" si="592"/>
        <v>2</v>
      </c>
      <c r="M159">
        <f t="shared" ca="1" si="593"/>
        <v>26.45</v>
      </c>
      <c r="N159">
        <f t="shared" ca="1" si="594"/>
        <v>53</v>
      </c>
      <c r="O159">
        <f t="shared" ca="1" si="595"/>
        <v>26.4499999841</v>
      </c>
      <c r="P159">
        <f t="shared" ca="1" si="596"/>
        <v>2</v>
      </c>
      <c r="Q159">
        <f t="shared" ca="1" si="597"/>
        <v>67</v>
      </c>
      <c r="R159">
        <f t="shared" ca="1" si="598"/>
        <v>19</v>
      </c>
      <c r="S159">
        <f t="shared" ca="1" si="599"/>
        <v>8</v>
      </c>
      <c r="T159">
        <f t="shared" ca="1" si="600"/>
        <v>129</v>
      </c>
      <c r="U159" t="str">
        <f t="shared" ca="1" si="584"/>
        <v>870991980932Tyler Radlett</v>
      </c>
      <c r="V159">
        <f t="shared" ca="1" si="601"/>
        <v>39</v>
      </c>
      <c r="W159">
        <f t="shared" si="602"/>
        <v>158</v>
      </c>
      <c r="X159" t="e">
        <f t="shared" ca="1" si="603"/>
        <v>#N/A</v>
      </c>
      <c r="Y159">
        <f t="shared" ca="1" si="604"/>
        <v>14</v>
      </c>
      <c r="Z159" t="str">
        <f t="shared" ca="1" si="605"/>
        <v>985Tyler Radlettzz</v>
      </c>
      <c r="AA159">
        <f t="shared" ca="1" si="606"/>
        <v>28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>
        <f t="shared" ca="1" si="633"/>
        <v>23.86</v>
      </c>
      <c r="BC159" t="str">
        <f t="shared" ca="1" si="634"/>
        <v>WON</v>
      </c>
      <c r="BD159">
        <f t="shared" ca="1" si="635"/>
        <v>5</v>
      </c>
      <c r="BE159">
        <f t="shared" ca="1" si="636"/>
        <v>1</v>
      </c>
      <c r="BF159">
        <f t="shared" ca="1" si="637"/>
        <v>1</v>
      </c>
      <c r="BG159">
        <f t="shared" ca="1" si="638"/>
        <v>1</v>
      </c>
      <c r="BH159">
        <f t="shared" ca="1" si="639"/>
        <v>0</v>
      </c>
      <c r="BI159">
        <f t="shared" ca="1" si="640"/>
        <v>8</v>
      </c>
      <c r="BJ159">
        <f t="shared" ca="1" si="641"/>
        <v>85</v>
      </c>
      <c r="BK159">
        <f t="shared" ca="1" si="642"/>
        <v>2</v>
      </c>
      <c r="BL159">
        <f t="shared" ca="1" si="643"/>
        <v>0</v>
      </c>
      <c r="BM159">
        <f t="shared" ca="1" si="644"/>
        <v>0</v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>
        <f t="shared" ca="1" si="669"/>
        <v>22.62</v>
      </c>
      <c r="CM159" t="str">
        <f t="shared" ca="1" si="670"/>
        <v>WON</v>
      </c>
      <c r="CN159">
        <f t="shared" ca="1" si="671"/>
        <v>0</v>
      </c>
      <c r="CO159">
        <f t="shared" ca="1" si="672"/>
        <v>3</v>
      </c>
      <c r="CP159">
        <f t="shared" ca="1" si="673"/>
        <v>0</v>
      </c>
      <c r="CQ159">
        <f t="shared" ca="1" si="674"/>
        <v>2</v>
      </c>
      <c r="CR159">
        <f t="shared" ca="1" si="675"/>
        <v>20</v>
      </c>
      <c r="CS159">
        <f t="shared" ca="1" si="676"/>
        <v>0</v>
      </c>
      <c r="CT159">
        <f t="shared" ca="1" si="677"/>
        <v>64</v>
      </c>
      <c r="CU159">
        <f t="shared" ca="1" si="678"/>
        <v>0</v>
      </c>
      <c r="CV159">
        <f t="shared" ca="1" si="679"/>
        <v>40</v>
      </c>
      <c r="CW159">
        <f t="shared" ca="1" si="680"/>
        <v>20</v>
      </c>
      <c r="CX159">
        <f t="shared" ca="1" si="681"/>
        <v>23.86</v>
      </c>
      <c r="CY159" t="str">
        <f t="shared" ca="1" si="682"/>
        <v>WON</v>
      </c>
      <c r="CZ159">
        <f t="shared" ca="1" si="683"/>
        <v>4</v>
      </c>
      <c r="DA159">
        <f t="shared" ca="1" si="684"/>
        <v>0</v>
      </c>
      <c r="DB159">
        <f t="shared" ca="1" si="685"/>
        <v>2</v>
      </c>
      <c r="DC159">
        <f t="shared" ca="1" si="686"/>
        <v>1</v>
      </c>
      <c r="DD159">
        <f t="shared" ca="1" si="687"/>
        <v>0</v>
      </c>
      <c r="DE159">
        <f t="shared" ca="1" si="688"/>
        <v>10</v>
      </c>
      <c r="DF159">
        <f t="shared" ca="1" si="689"/>
        <v>10</v>
      </c>
      <c r="DG159">
        <f t="shared" ca="1" si="690"/>
        <v>16</v>
      </c>
      <c r="DH159">
        <f t="shared" ca="1" si="691"/>
        <v>0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8</v>
      </c>
      <c r="DM159">
        <f t="shared" ca="1" si="696"/>
        <v>0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20</v>
      </c>
      <c r="DR159">
        <f t="shared" ca="1" si="701"/>
        <v>0</v>
      </c>
      <c r="DS159">
        <f t="shared" ca="1" si="702"/>
        <v>25</v>
      </c>
      <c r="DT159">
        <f t="shared" ca="1" si="703"/>
        <v>0</v>
      </c>
      <c r="DU159">
        <f t="shared" ca="1" si="704"/>
        <v>55</v>
      </c>
      <c r="DV159">
        <f t="shared" ca="1" si="585"/>
        <v>20.87</v>
      </c>
      <c r="DW159" t="str">
        <f t="shared" ca="1" si="705"/>
        <v>LOST</v>
      </c>
      <c r="DX159">
        <f t="shared" ca="1" si="706"/>
        <v>5</v>
      </c>
      <c r="DY159">
        <f t="shared" ca="1" si="707"/>
        <v>0</v>
      </c>
      <c r="DZ159">
        <f t="shared" ca="1" si="708"/>
        <v>0</v>
      </c>
      <c r="EA159">
        <f t="shared" ca="1" si="709"/>
        <v>0</v>
      </c>
      <c r="EB159">
        <f t="shared" ca="1" si="710"/>
        <v>0</v>
      </c>
      <c r="EC159">
        <f t="shared" ca="1" si="711"/>
        <v>0</v>
      </c>
      <c r="ED159">
        <f t="shared" ca="1" si="712"/>
        <v>129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24.29</v>
      </c>
      <c r="EI159" t="str">
        <f t="shared" ca="1" si="717"/>
        <v>WON</v>
      </c>
      <c r="EJ159">
        <f t="shared" ca="1" si="718"/>
        <v>6</v>
      </c>
      <c r="EK159">
        <f t="shared" ca="1" si="719"/>
        <v>0</v>
      </c>
      <c r="EL159">
        <f t="shared" ca="1" si="720"/>
        <v>0</v>
      </c>
      <c r="EM159">
        <f t="shared" ca="1" si="721"/>
        <v>1</v>
      </c>
      <c r="EN159">
        <f t="shared" ca="1" si="722"/>
        <v>0</v>
      </c>
      <c r="EO159">
        <f t="shared" ca="1" si="723"/>
        <v>46</v>
      </c>
      <c r="EP159">
        <f t="shared" ca="1" si="724"/>
        <v>0</v>
      </c>
      <c r="EQ159">
        <f t="shared" ca="1" si="725"/>
        <v>0</v>
      </c>
      <c r="ER159">
        <f t="shared" ca="1" si="726"/>
        <v>40</v>
      </c>
      <c r="ES159">
        <f t="shared" ca="1" si="727"/>
        <v>58</v>
      </c>
      <c r="ET159">
        <f t="shared" ca="1" si="728"/>
        <v>24.61</v>
      </c>
      <c r="EU159" t="str">
        <f t="shared" ca="1" si="729"/>
        <v>LOST</v>
      </c>
      <c r="EV159">
        <f t="shared" ca="1" si="730"/>
        <v>3</v>
      </c>
      <c r="EW159">
        <f t="shared" ca="1" si="731"/>
        <v>2</v>
      </c>
      <c r="EX159">
        <f t="shared" ca="1" si="732"/>
        <v>1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40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21.89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2</v>
      </c>
      <c r="FN159">
        <f t="shared" ca="1" si="748"/>
        <v>0</v>
      </c>
      <c r="FO159">
        <f t="shared" ca="1" si="749"/>
        <v>0</v>
      </c>
      <c r="FP159">
        <f t="shared" ca="1" si="750"/>
        <v>16</v>
      </c>
      <c r="FQ159">
        <f t="shared" ca="1" si="751"/>
        <v>0</v>
      </c>
      <c r="FR159">
        <f t="shared" ca="1" si="752"/>
        <v>24.54</v>
      </c>
      <c r="FS159" t="str">
        <f t="shared" ca="1" si="753"/>
        <v>LOST</v>
      </c>
      <c r="FT159">
        <f t="shared" ca="1" si="754"/>
        <v>3</v>
      </c>
      <c r="FU159">
        <f t="shared" ca="1" si="755"/>
        <v>1</v>
      </c>
      <c r="FV159">
        <f t="shared" ca="1" si="756"/>
        <v>1</v>
      </c>
      <c r="FW159">
        <f t="shared" ca="1" si="757"/>
        <v>0</v>
      </c>
      <c r="FX159">
        <f t="shared" ca="1" si="758"/>
        <v>0</v>
      </c>
      <c r="FY159">
        <f t="shared" ca="1" si="759"/>
        <v>0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20.309999999999999</v>
      </c>
      <c r="GE159" t="str">
        <f t="shared" ca="1" si="765"/>
        <v>WON</v>
      </c>
      <c r="GF159">
        <f t="shared" ca="1" si="766"/>
        <v>4</v>
      </c>
      <c r="GG159">
        <f t="shared" ca="1" si="767"/>
        <v>2</v>
      </c>
      <c r="GH159">
        <f t="shared" ca="1" si="768"/>
        <v>0</v>
      </c>
      <c r="GI159">
        <f t="shared" ca="1" si="769"/>
        <v>1</v>
      </c>
      <c r="GJ159">
        <f t="shared" ca="1" si="770"/>
        <v>0</v>
      </c>
      <c r="GK159">
        <f t="shared" ca="1" si="771"/>
        <v>20</v>
      </c>
      <c r="GL159">
        <f t="shared" ca="1" si="772"/>
        <v>40</v>
      </c>
      <c r="GM159">
        <f t="shared" ca="1" si="773"/>
        <v>94</v>
      </c>
      <c r="GN159">
        <f t="shared" ca="1" si="774"/>
        <v>0</v>
      </c>
      <c r="GO159">
        <f t="shared" ca="1" si="775"/>
        <v>0</v>
      </c>
      <c r="GP159">
        <f t="shared" ca="1" si="776"/>
        <v>23.58</v>
      </c>
      <c r="GQ159" t="str">
        <f t="shared" ca="1" si="777"/>
        <v>LOST</v>
      </c>
      <c r="GR159">
        <f t="shared" ca="1" si="778"/>
        <v>4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0</v>
      </c>
      <c r="GX159">
        <f t="shared" ca="1" si="784"/>
        <v>0</v>
      </c>
      <c r="GY159">
        <f t="shared" ca="1" si="785"/>
        <v>40</v>
      </c>
      <c r="GZ159">
        <f t="shared" ca="1" si="786"/>
        <v>0</v>
      </c>
      <c r="HA159">
        <f t="shared" ca="1" si="787"/>
        <v>0</v>
      </c>
      <c r="HB159">
        <f t="shared" ca="1" si="788"/>
        <v>25.05</v>
      </c>
      <c r="HC159" t="str">
        <f t="shared" ca="1" si="789"/>
        <v>WON</v>
      </c>
      <c r="HD159">
        <f t="shared" ca="1" si="790"/>
        <v>2</v>
      </c>
      <c r="HE159">
        <f t="shared" ca="1" si="791"/>
        <v>1</v>
      </c>
      <c r="HF159">
        <f t="shared" ca="1" si="792"/>
        <v>0</v>
      </c>
      <c r="HG159">
        <f t="shared" ca="1" si="793"/>
        <v>2</v>
      </c>
      <c r="HH159">
        <f t="shared" ca="1" si="794"/>
        <v>16</v>
      </c>
      <c r="HI159">
        <f t="shared" ca="1" si="795"/>
        <v>32</v>
      </c>
      <c r="HJ159">
        <f t="shared" ca="1" si="796"/>
        <v>32</v>
      </c>
      <c r="HK159">
        <f t="shared" ca="1" si="797"/>
        <v>64</v>
      </c>
      <c r="HL159">
        <f t="shared" ca="1" si="798"/>
        <v>0</v>
      </c>
      <c r="HM159">
        <f t="shared" ca="1" si="799"/>
        <v>0</v>
      </c>
      <c r="HN159">
        <f t="shared" ca="1" si="800"/>
        <v>23.48</v>
      </c>
      <c r="HO159" t="str">
        <f t="shared" ca="1" si="801"/>
        <v>WON</v>
      </c>
      <c r="HP159">
        <f t="shared" ca="1" si="802"/>
        <v>5</v>
      </c>
      <c r="HQ159">
        <f t="shared" ca="1" si="803"/>
        <v>1</v>
      </c>
      <c r="HR159">
        <f t="shared" ca="1" si="804"/>
        <v>0</v>
      </c>
      <c r="HS159">
        <f t="shared" ca="1" si="805"/>
        <v>1</v>
      </c>
      <c r="HT159">
        <f t="shared" ca="1" si="806"/>
        <v>0</v>
      </c>
      <c r="HU159">
        <f t="shared" ca="1" si="807"/>
        <v>32</v>
      </c>
      <c r="HV159">
        <f t="shared" ca="1" si="808"/>
        <v>9</v>
      </c>
      <c r="HW159">
        <f t="shared" ca="1" si="809"/>
        <v>16</v>
      </c>
      <c r="HX159">
        <f t="shared" ca="1" si="810"/>
        <v>0</v>
      </c>
      <c r="HY159">
        <f t="shared" ca="1" si="811"/>
        <v>0</v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16</v>
      </c>
      <c r="G160">
        <f t="shared" ca="1" si="588"/>
        <v>7</v>
      </c>
      <c r="H160">
        <f t="shared" ca="1" si="589"/>
        <v>43.75</v>
      </c>
      <c r="I160">
        <f t="shared" ca="1" si="583"/>
        <v>22.226875000000003</v>
      </c>
      <c r="J160">
        <f t="shared" ca="1" si="590"/>
        <v>29.226875000000003</v>
      </c>
      <c r="K160">
        <f t="shared" ca="1" si="591"/>
        <v>29.226874984000002</v>
      </c>
      <c r="L160">
        <f t="shared" ca="1" si="592"/>
        <v>2</v>
      </c>
      <c r="M160">
        <f t="shared" ca="1" si="593"/>
        <v>25.76</v>
      </c>
      <c r="N160">
        <f t="shared" ca="1" si="594"/>
        <v>62</v>
      </c>
      <c r="O160">
        <f t="shared" ca="1" si="595"/>
        <v>25.759999984</v>
      </c>
      <c r="P160">
        <f t="shared" ca="1" si="596"/>
        <v>2</v>
      </c>
      <c r="Q160">
        <f t="shared" ca="1" si="597"/>
        <v>80</v>
      </c>
      <c r="R160">
        <f t="shared" ca="1" si="598"/>
        <v>26</v>
      </c>
      <c r="S160">
        <f t="shared" ca="1" si="599"/>
        <v>2</v>
      </c>
      <c r="T160">
        <f t="shared" ca="1" si="600"/>
        <v>138</v>
      </c>
      <c r="U160" t="str">
        <f t="shared" ca="1" si="584"/>
        <v>861997973919Martin Carnell</v>
      </c>
      <c r="V160">
        <f t="shared" ca="1" si="601"/>
        <v>32</v>
      </c>
      <c r="W160">
        <f t="shared" si="602"/>
        <v>159</v>
      </c>
      <c r="X160" t="e">
        <f t="shared" ca="1" si="603"/>
        <v>#N/A</v>
      </c>
      <c r="Y160">
        <f t="shared" ca="1" si="604"/>
        <v>10</v>
      </c>
      <c r="Z160" t="str">
        <f t="shared" ca="1" si="605"/>
        <v>989Martin Carnellzz</v>
      </c>
      <c r="AA160">
        <f t="shared" ca="1" si="606"/>
        <v>52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>
        <f t="shared" ca="1" si="633"/>
        <v>24.1</v>
      </c>
      <c r="BC160" t="str">
        <f t="shared" ca="1" si="634"/>
        <v>LOST</v>
      </c>
      <c r="BD160">
        <f t="shared" ca="1" si="635"/>
        <v>8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24</v>
      </c>
      <c r="BJ160">
        <f t="shared" ca="1" si="641"/>
        <v>0</v>
      </c>
      <c r="BK160">
        <f t="shared" ca="1" si="642"/>
        <v>60</v>
      </c>
      <c r="BL160">
        <f t="shared" ca="1" si="643"/>
        <v>0</v>
      </c>
      <c r="BM160">
        <f t="shared" ca="1" si="644"/>
        <v>0</v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>
        <f t="shared" ca="1" si="681"/>
        <v>20.16</v>
      </c>
      <c r="CY160" t="str">
        <f t="shared" ca="1" si="682"/>
        <v>LOST</v>
      </c>
      <c r="CZ160">
        <f t="shared" ca="1" si="683"/>
        <v>7</v>
      </c>
      <c r="DA160">
        <f t="shared" ca="1" si="684"/>
        <v>1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20.75</v>
      </c>
      <c r="DK160" t="str">
        <f t="shared" ca="1" si="694"/>
        <v>WON</v>
      </c>
      <c r="DL160">
        <f t="shared" ca="1" si="695"/>
        <v>4</v>
      </c>
      <c r="DM160">
        <f t="shared" ca="1" si="696"/>
        <v>3</v>
      </c>
      <c r="DN160">
        <f t="shared" ca="1" si="697"/>
        <v>0</v>
      </c>
      <c r="DO160">
        <f t="shared" ca="1" si="698"/>
        <v>2</v>
      </c>
      <c r="DP160">
        <f t="shared" ca="1" si="699"/>
        <v>4</v>
      </c>
      <c r="DQ160">
        <f t="shared" ca="1" si="700"/>
        <v>0</v>
      </c>
      <c r="DR160">
        <f t="shared" ca="1" si="701"/>
        <v>4</v>
      </c>
      <c r="DS160">
        <f t="shared" ca="1" si="702"/>
        <v>58</v>
      </c>
      <c r="DT160">
        <f t="shared" ca="1" si="703"/>
        <v>20</v>
      </c>
      <c r="DU160">
        <f t="shared" ca="1" si="704"/>
        <v>0</v>
      </c>
      <c r="DV160">
        <f t="shared" ca="1" si="585"/>
        <v>20.39</v>
      </c>
      <c r="DW160" t="str">
        <f t="shared" ca="1" si="705"/>
        <v>LOST</v>
      </c>
      <c r="DX160">
        <f t="shared" ca="1" si="706"/>
        <v>3</v>
      </c>
      <c r="DY160">
        <f t="shared" ca="1" si="707"/>
        <v>1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20</v>
      </c>
      <c r="EF160">
        <f t="shared" ca="1" si="714"/>
        <v>0</v>
      </c>
      <c r="EG160">
        <f t="shared" ca="1" si="715"/>
        <v>0</v>
      </c>
      <c r="EH160">
        <f t="shared" ca="1" si="716"/>
        <v>25.26</v>
      </c>
      <c r="EI160" t="str">
        <f t="shared" ca="1" si="717"/>
        <v>WON</v>
      </c>
      <c r="EJ160">
        <f t="shared" ca="1" si="718"/>
        <v>5</v>
      </c>
      <c r="EK160">
        <f t="shared" ca="1" si="719"/>
        <v>2</v>
      </c>
      <c r="EL160">
        <f t="shared" ca="1" si="720"/>
        <v>0</v>
      </c>
      <c r="EM160">
        <f t="shared" ca="1" si="721"/>
        <v>2</v>
      </c>
      <c r="EN160">
        <f t="shared" ca="1" si="722"/>
        <v>64</v>
      </c>
      <c r="EO160">
        <f t="shared" ca="1" si="723"/>
        <v>0</v>
      </c>
      <c r="EP160">
        <f t="shared" ca="1" si="724"/>
        <v>32</v>
      </c>
      <c r="EQ160">
        <f t="shared" ca="1" si="725"/>
        <v>40</v>
      </c>
      <c r="ER160">
        <f t="shared" ca="1" si="726"/>
        <v>91</v>
      </c>
      <c r="ES160">
        <f t="shared" ca="1" si="727"/>
        <v>0</v>
      </c>
      <c r="ET160">
        <f t="shared" ca="1" si="728"/>
        <v>21.27</v>
      </c>
      <c r="EU160" t="str">
        <f t="shared" ca="1" si="729"/>
        <v>LOST</v>
      </c>
      <c r="EV160">
        <f t="shared" ca="1" si="730"/>
        <v>5</v>
      </c>
      <c r="EW160">
        <f t="shared" ca="1" si="731"/>
        <v>0</v>
      </c>
      <c r="EX160">
        <f t="shared" ca="1" si="732"/>
        <v>0</v>
      </c>
      <c r="EY160">
        <f t="shared" ca="1" si="733"/>
        <v>0</v>
      </c>
      <c r="EZ160">
        <f t="shared" ca="1" si="734"/>
        <v>0</v>
      </c>
      <c r="FA160">
        <f t="shared" ca="1" si="735"/>
        <v>0</v>
      </c>
      <c r="FB160">
        <f t="shared" ca="1" si="736"/>
        <v>40</v>
      </c>
      <c r="FC160">
        <f t="shared" ca="1" si="737"/>
        <v>0</v>
      </c>
      <c r="FD160">
        <f t="shared" ca="1" si="738"/>
        <v>0</v>
      </c>
      <c r="FE160">
        <f t="shared" ca="1" si="739"/>
        <v>0</v>
      </c>
      <c r="FF160">
        <f t="shared" ca="1" si="740"/>
        <v>25.76</v>
      </c>
      <c r="FG160" t="str">
        <f t="shared" ca="1" si="741"/>
        <v>WON</v>
      </c>
      <c r="FH160">
        <f t="shared" ca="1" si="742"/>
        <v>5</v>
      </c>
      <c r="FI160">
        <f t="shared" ca="1" si="743"/>
        <v>5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0</v>
      </c>
      <c r="FN160">
        <f t="shared" ca="1" si="748"/>
        <v>20</v>
      </c>
      <c r="FO160">
        <f t="shared" ca="1" si="749"/>
        <v>20</v>
      </c>
      <c r="FP160">
        <f t="shared" ca="1" si="750"/>
        <v>0</v>
      </c>
      <c r="FQ160">
        <f t="shared" ca="1" si="751"/>
        <v>80</v>
      </c>
      <c r="FR160">
        <f t="shared" ca="1" si="752"/>
        <v>22.33</v>
      </c>
      <c r="FS160" t="str">
        <f t="shared" ca="1" si="753"/>
        <v>LOST</v>
      </c>
      <c r="FT160">
        <f t="shared" ca="1" si="754"/>
        <v>5</v>
      </c>
      <c r="FU160">
        <f t="shared" ca="1" si="755"/>
        <v>1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36</v>
      </c>
      <c r="GB160">
        <f t="shared" ca="1" si="762"/>
        <v>0</v>
      </c>
      <c r="GC160">
        <f t="shared" ca="1" si="763"/>
        <v>0</v>
      </c>
      <c r="GD160">
        <f t="shared" ca="1" si="764"/>
        <v>21.03</v>
      </c>
      <c r="GE160" t="str">
        <f t="shared" ca="1" si="765"/>
        <v>WON</v>
      </c>
      <c r="GF160">
        <f t="shared" ca="1" si="766"/>
        <v>7</v>
      </c>
      <c r="GG160">
        <f t="shared" ca="1" si="767"/>
        <v>3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16</v>
      </c>
      <c r="GL160">
        <f t="shared" ca="1" si="772"/>
        <v>20</v>
      </c>
      <c r="GM160">
        <f t="shared" ca="1" si="773"/>
        <v>0</v>
      </c>
      <c r="GN160">
        <f t="shared" ca="1" si="774"/>
        <v>48</v>
      </c>
      <c r="GO160">
        <f t="shared" ca="1" si="775"/>
        <v>0</v>
      </c>
      <c r="GP160">
        <f t="shared" ca="1" si="776"/>
        <v>21.3</v>
      </c>
      <c r="GQ160" t="str">
        <f t="shared" ca="1" si="777"/>
        <v>LOST</v>
      </c>
      <c r="GR160">
        <f t="shared" ca="1" si="778"/>
        <v>3</v>
      </c>
      <c r="GS160">
        <f t="shared" ca="1" si="779"/>
        <v>0</v>
      </c>
      <c r="GT160">
        <f t="shared" ca="1" si="780"/>
        <v>1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>
        <f t="shared" ca="1" si="788"/>
        <v>19.82</v>
      </c>
      <c r="HC160" t="str">
        <f t="shared" ca="1" si="789"/>
        <v>WON</v>
      </c>
      <c r="HD160">
        <f t="shared" ca="1" si="790"/>
        <v>7</v>
      </c>
      <c r="HE160">
        <f t="shared" ca="1" si="791"/>
        <v>0</v>
      </c>
      <c r="HF160">
        <f t="shared" ca="1" si="792"/>
        <v>0</v>
      </c>
      <c r="HG160">
        <f t="shared" ca="1" si="793"/>
        <v>1</v>
      </c>
      <c r="HH160">
        <f t="shared" ca="1" si="794"/>
        <v>0</v>
      </c>
      <c r="HI160">
        <f t="shared" ca="1" si="795"/>
        <v>39</v>
      </c>
      <c r="HJ160">
        <f t="shared" ca="1" si="796"/>
        <v>6</v>
      </c>
      <c r="HK160">
        <f t="shared" ca="1" si="797"/>
        <v>0</v>
      </c>
      <c r="HL160">
        <f t="shared" ca="1" si="798"/>
        <v>0</v>
      </c>
      <c r="HM160">
        <f t="shared" ca="1" si="799"/>
        <v>20</v>
      </c>
      <c r="HN160">
        <f t="shared" ca="1" si="800"/>
        <v>23.71</v>
      </c>
      <c r="HO160" t="str">
        <f t="shared" ca="1" si="801"/>
        <v>WON</v>
      </c>
      <c r="HP160">
        <f t="shared" ca="1" si="802"/>
        <v>7</v>
      </c>
      <c r="HQ160">
        <f t="shared" ca="1" si="803"/>
        <v>2</v>
      </c>
      <c r="HR160">
        <f t="shared" ca="1" si="804"/>
        <v>0</v>
      </c>
      <c r="HS160">
        <f t="shared" ca="1" si="805"/>
        <v>1</v>
      </c>
      <c r="HT160">
        <f t="shared" ca="1" si="806"/>
        <v>0</v>
      </c>
      <c r="HU160">
        <f t="shared" ca="1" si="807"/>
        <v>0</v>
      </c>
      <c r="HV160">
        <f t="shared" ca="1" si="808"/>
        <v>40</v>
      </c>
      <c r="HW160">
        <f t="shared" ca="1" si="809"/>
        <v>20</v>
      </c>
      <c r="HX160">
        <f t="shared" ca="1" si="810"/>
        <v>40</v>
      </c>
      <c r="HY160">
        <f t="shared" ca="1" si="811"/>
        <v>0</v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9</v>
      </c>
      <c r="G161">
        <f t="shared" ca="1" si="588"/>
        <v>0</v>
      </c>
      <c r="H161">
        <f t="shared" ca="1" si="589"/>
        <v>0</v>
      </c>
      <c r="I161">
        <f t="shared" ca="1" si="583"/>
        <v>16.884444444444441</v>
      </c>
      <c r="J161">
        <f t="shared" ca="1" si="590"/>
        <v>16.884444444444441</v>
      </c>
      <c r="K161">
        <f t="shared" ca="1" si="591"/>
        <v>16.884444428344441</v>
      </c>
      <c r="L161">
        <f t="shared" ca="1" si="592"/>
        <v>2</v>
      </c>
      <c r="M161">
        <f t="shared" ca="1" si="593"/>
        <v>18.39</v>
      </c>
      <c r="N161">
        <f t="shared" ca="1" si="594"/>
        <v>120</v>
      </c>
      <c r="O161">
        <f t="shared" ca="1" si="595"/>
        <v>18.389999983900001</v>
      </c>
      <c r="P161">
        <f t="shared" ca="1" si="596"/>
        <v>2</v>
      </c>
      <c r="Q161">
        <f t="shared" ca="1" si="597"/>
        <v>10</v>
      </c>
      <c r="R161">
        <f t="shared" ca="1" si="598"/>
        <v>1</v>
      </c>
      <c r="S161">
        <f t="shared" ca="1" si="599"/>
        <v>0</v>
      </c>
      <c r="T161">
        <f t="shared" ca="1" si="600"/>
        <v>12</v>
      </c>
      <c r="U161" t="str">
        <f t="shared" ca="1" si="584"/>
        <v>987999998989Mel Bridger</v>
      </c>
      <c r="V161">
        <f t="shared" ca="1" si="601"/>
        <v>108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997Mel Bridgerzz</v>
      </c>
      <c r="AA161">
        <f t="shared" ca="1" si="606"/>
        <v>92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17.2</v>
      </c>
      <c r="CM161" t="str">
        <f t="shared" ca="1" si="670"/>
        <v>LOST</v>
      </c>
      <c r="CN161">
        <f t="shared" ca="1" si="671"/>
        <v>0</v>
      </c>
      <c r="CO161">
        <f t="shared" ca="1" si="672"/>
        <v>0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0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14.93</v>
      </c>
      <c r="CY161" t="str">
        <f t="shared" ca="1" si="682"/>
        <v>LOST</v>
      </c>
      <c r="CZ161">
        <f t="shared" ca="1" si="683"/>
        <v>1</v>
      </c>
      <c r="DA161">
        <f t="shared" ca="1" si="684"/>
        <v>0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50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16.66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1</v>
      </c>
      <c r="DP161">
        <f t="shared" ca="1" si="699"/>
        <v>18</v>
      </c>
      <c r="DQ161">
        <f t="shared" ca="1" si="700"/>
        <v>0</v>
      </c>
      <c r="DR161">
        <f t="shared" ca="1" si="701"/>
        <v>16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16.22</v>
      </c>
      <c r="DW161" t="str">
        <f t="shared" ca="1" si="705"/>
        <v>LOST</v>
      </c>
      <c r="DX161">
        <f t="shared" ca="1" si="706"/>
        <v>1</v>
      </c>
      <c r="DY161">
        <f t="shared" ca="1" si="707"/>
        <v>0</v>
      </c>
      <c r="DZ161">
        <f t="shared" ca="1" si="708"/>
        <v>0</v>
      </c>
      <c r="EA161">
        <f t="shared" ca="1" si="709"/>
        <v>0</v>
      </c>
      <c r="EB161">
        <f t="shared" ca="1" si="710"/>
        <v>0</v>
      </c>
      <c r="EC161">
        <f t="shared" ca="1" si="711"/>
        <v>0</v>
      </c>
      <c r="ED161">
        <f t="shared" ca="1" si="712"/>
        <v>0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18.39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1</v>
      </c>
      <c r="EN161">
        <f t="shared" ca="1" si="722"/>
        <v>25</v>
      </c>
      <c r="EO161">
        <f t="shared" ca="1" si="723"/>
        <v>0</v>
      </c>
      <c r="EP161">
        <f t="shared" ca="1" si="724"/>
        <v>0</v>
      </c>
      <c r="EQ161">
        <f t="shared" ca="1" si="725"/>
        <v>0</v>
      </c>
      <c r="ER161">
        <f t="shared" ca="1" si="726"/>
        <v>0</v>
      </c>
      <c r="ES161">
        <f t="shared" ca="1" si="727"/>
        <v>0</v>
      </c>
      <c r="ET161">
        <f t="shared" ca="1" si="728"/>
        <v>17.78</v>
      </c>
      <c r="EU161" t="str">
        <f t="shared" ca="1" si="729"/>
        <v>LOST</v>
      </c>
      <c r="EV161">
        <f t="shared" ca="1" si="730"/>
        <v>2</v>
      </c>
      <c r="EW161">
        <f t="shared" ca="1" si="731"/>
        <v>0</v>
      </c>
      <c r="EX161">
        <f t="shared" ca="1" si="732"/>
        <v>0</v>
      </c>
      <c r="EY161">
        <f t="shared" ca="1" si="733"/>
        <v>0</v>
      </c>
      <c r="EZ161">
        <f t="shared" ca="1" si="734"/>
        <v>0</v>
      </c>
      <c r="FA161">
        <f t="shared" ca="1" si="735"/>
        <v>10</v>
      </c>
      <c r="FB161">
        <f t="shared" ca="1" si="736"/>
        <v>0</v>
      </c>
      <c r="FC161">
        <f t="shared" ca="1" si="737"/>
        <v>0</v>
      </c>
      <c r="FD161">
        <f t="shared" ca="1" si="738"/>
        <v>0</v>
      </c>
      <c r="FE161">
        <f t="shared" ca="1" si="739"/>
        <v>0</v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>
        <f t="shared" ca="1" si="752"/>
        <v>16.32</v>
      </c>
      <c r="FS161" t="str">
        <f t="shared" ca="1" si="753"/>
        <v>LOST</v>
      </c>
      <c r="FT161">
        <f t="shared" ca="1" si="754"/>
        <v>1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15</v>
      </c>
      <c r="G162">
        <f t="shared" ca="1" si="588"/>
        <v>5</v>
      </c>
      <c r="H162">
        <f t="shared" ca="1" si="589"/>
        <v>33.333333333333329</v>
      </c>
      <c r="I162">
        <f t="shared" ca="1" si="583"/>
        <v>22.689999999999998</v>
      </c>
      <c r="J162">
        <f t="shared" ca="1" si="590"/>
        <v>27.689999999999998</v>
      </c>
      <c r="K162">
        <f t="shared" ca="1" si="591"/>
        <v>27.689999983799996</v>
      </c>
      <c r="L162">
        <f t="shared" ca="1" si="592"/>
        <v>2</v>
      </c>
      <c r="M162">
        <f t="shared" ca="1" si="593"/>
        <v>29.47</v>
      </c>
      <c r="N162">
        <f t="shared" ca="1" si="594"/>
        <v>18</v>
      </c>
      <c r="O162">
        <f t="shared" ca="1" si="595"/>
        <v>29.469999983799998</v>
      </c>
      <c r="P162">
        <f t="shared" ca="1" si="596"/>
        <v>2</v>
      </c>
      <c r="Q162">
        <f t="shared" ca="1" si="597"/>
        <v>61</v>
      </c>
      <c r="R162">
        <f t="shared" ca="1" si="598"/>
        <v>23</v>
      </c>
      <c r="S162">
        <f t="shared" ca="1" si="599"/>
        <v>6</v>
      </c>
      <c r="T162">
        <f t="shared" ca="1" si="600"/>
        <v>125</v>
      </c>
      <c r="U162" t="str">
        <f t="shared" ca="1" si="584"/>
        <v>874993976938Andy Nye</v>
      </c>
      <c r="V162">
        <f t="shared" ca="1" si="601"/>
        <v>43</v>
      </c>
      <c r="W162">
        <f t="shared" si="602"/>
        <v>161</v>
      </c>
      <c r="X162" t="e">
        <f t="shared" ca="1" si="603"/>
        <v>#N/A</v>
      </c>
      <c r="Y162">
        <f t="shared" ca="1" si="604"/>
        <v>8</v>
      </c>
      <c r="Z162" t="str">
        <f t="shared" ca="1" si="605"/>
        <v>991Andy Nyezz</v>
      </c>
      <c r="AA162">
        <f t="shared" ca="1" si="606"/>
        <v>59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20.02</v>
      </c>
      <c r="BC162" t="str">
        <f t="shared" ca="1" si="634"/>
        <v>LOST</v>
      </c>
      <c r="BD162">
        <f t="shared" ca="1" si="635"/>
        <v>2</v>
      </c>
      <c r="BE162">
        <f t="shared" ca="1" si="636"/>
        <v>1</v>
      </c>
      <c r="BF162">
        <f t="shared" ca="1" si="637"/>
        <v>1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>
        <f t="shared" ca="1" si="669"/>
        <v>19.64</v>
      </c>
      <c r="CM162" t="str">
        <f t="shared" ca="1" si="670"/>
        <v>LOST</v>
      </c>
      <c r="CN162">
        <f t="shared" ca="1" si="671"/>
        <v>3</v>
      </c>
      <c r="CO162">
        <f t="shared" ca="1" si="672"/>
        <v>1</v>
      </c>
      <c r="CP162">
        <f t="shared" ca="1" si="673"/>
        <v>0</v>
      </c>
      <c r="CQ162">
        <f t="shared" ca="1" si="674"/>
        <v>1</v>
      </c>
      <c r="CR162">
        <f t="shared" ca="1" si="675"/>
        <v>20</v>
      </c>
      <c r="CS162">
        <f t="shared" ca="1" si="676"/>
        <v>0</v>
      </c>
      <c r="CT162">
        <f t="shared" ca="1" si="677"/>
        <v>0</v>
      </c>
      <c r="CU162">
        <f t="shared" ca="1" si="678"/>
        <v>40</v>
      </c>
      <c r="CV162">
        <f t="shared" ca="1" si="679"/>
        <v>0</v>
      </c>
      <c r="CW162">
        <f t="shared" ca="1" si="680"/>
        <v>0</v>
      </c>
      <c r="CX162">
        <f t="shared" ca="1" si="681"/>
        <v>22.5</v>
      </c>
      <c r="CY162" t="str">
        <f t="shared" ca="1" si="682"/>
        <v>LOST</v>
      </c>
      <c r="CZ162">
        <f t="shared" ca="1" si="683"/>
        <v>1</v>
      </c>
      <c r="DA162">
        <f t="shared" ca="1" si="684"/>
        <v>5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48</v>
      </c>
      <c r="DG162">
        <f t="shared" ca="1" si="690"/>
        <v>0</v>
      </c>
      <c r="DH162">
        <f t="shared" ca="1" si="691"/>
        <v>10</v>
      </c>
      <c r="DI162">
        <f t="shared" ca="1" si="692"/>
        <v>0</v>
      </c>
      <c r="DJ162">
        <f t="shared" ca="1" si="693"/>
        <v>22.1</v>
      </c>
      <c r="DK162" t="str">
        <f t="shared" ca="1" si="694"/>
        <v>LOST</v>
      </c>
      <c r="DL162">
        <f t="shared" ca="1" si="695"/>
        <v>3</v>
      </c>
      <c r="DM162">
        <f t="shared" ca="1" si="696"/>
        <v>2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21.88</v>
      </c>
      <c r="DW162" t="str">
        <f t="shared" ca="1" si="705"/>
        <v>LOST</v>
      </c>
      <c r="DX162">
        <f t="shared" ca="1" si="706"/>
        <v>3</v>
      </c>
      <c r="DY162">
        <f t="shared" ca="1" si="707"/>
        <v>0</v>
      </c>
      <c r="DZ162">
        <f t="shared" ca="1" si="708"/>
        <v>1</v>
      </c>
      <c r="EA162">
        <f t="shared" ca="1" si="709"/>
        <v>0</v>
      </c>
      <c r="EB162">
        <f t="shared" ca="1" si="710"/>
        <v>0</v>
      </c>
      <c r="EC162">
        <f t="shared" ca="1" si="711"/>
        <v>0</v>
      </c>
      <c r="ED162">
        <f t="shared" ca="1" si="712"/>
        <v>0</v>
      </c>
      <c r="EE162">
        <f t="shared" ca="1" si="713"/>
        <v>46</v>
      </c>
      <c r="EF162">
        <f t="shared" ca="1" si="714"/>
        <v>0</v>
      </c>
      <c r="EG162">
        <f t="shared" ca="1" si="715"/>
        <v>0</v>
      </c>
      <c r="EH162">
        <f t="shared" ca="1" si="716"/>
        <v>21.85</v>
      </c>
      <c r="EI162" t="str">
        <f t="shared" ca="1" si="717"/>
        <v>WON</v>
      </c>
      <c r="EJ162">
        <f t="shared" ca="1" si="718"/>
        <v>4</v>
      </c>
      <c r="EK162">
        <f t="shared" ca="1" si="719"/>
        <v>1</v>
      </c>
      <c r="EL162">
        <f t="shared" ca="1" si="720"/>
        <v>0</v>
      </c>
      <c r="EM162">
        <f t="shared" ca="1" si="721"/>
        <v>1</v>
      </c>
      <c r="EN162">
        <f t="shared" ca="1" si="722"/>
        <v>0</v>
      </c>
      <c r="EO162">
        <f t="shared" ca="1" si="723"/>
        <v>40</v>
      </c>
      <c r="EP162">
        <f t="shared" ca="1" si="724"/>
        <v>0</v>
      </c>
      <c r="EQ162">
        <f t="shared" ca="1" si="725"/>
        <v>0</v>
      </c>
      <c r="ER162">
        <f t="shared" ca="1" si="726"/>
        <v>54</v>
      </c>
      <c r="ES162">
        <f t="shared" ca="1" si="727"/>
        <v>18</v>
      </c>
      <c r="ET162">
        <f t="shared" ca="1" si="728"/>
        <v>29.47</v>
      </c>
      <c r="EU162" t="str">
        <f t="shared" ca="1" si="729"/>
        <v>WON</v>
      </c>
      <c r="EV162">
        <f t="shared" ca="1" si="730"/>
        <v>8</v>
      </c>
      <c r="EW162">
        <f t="shared" ca="1" si="731"/>
        <v>0</v>
      </c>
      <c r="EX162">
        <f t="shared" ca="1" si="732"/>
        <v>2</v>
      </c>
      <c r="EY162">
        <f t="shared" ca="1" si="733"/>
        <v>1</v>
      </c>
      <c r="EZ162">
        <f t="shared" ca="1" si="734"/>
        <v>0</v>
      </c>
      <c r="FA162">
        <f t="shared" ca="1" si="735"/>
        <v>58</v>
      </c>
      <c r="FB162">
        <f t="shared" ca="1" si="736"/>
        <v>5</v>
      </c>
      <c r="FC162">
        <f t="shared" ca="1" si="737"/>
        <v>24</v>
      </c>
      <c r="FD162">
        <f t="shared" ca="1" si="738"/>
        <v>0</v>
      </c>
      <c r="FE162">
        <f t="shared" ca="1" si="739"/>
        <v>0</v>
      </c>
      <c r="FF162">
        <f t="shared" ca="1" si="740"/>
        <v>23.61</v>
      </c>
      <c r="FG162" t="str">
        <f t="shared" ca="1" si="741"/>
        <v>LOST</v>
      </c>
      <c r="FH162">
        <f t="shared" ca="1" si="742"/>
        <v>8</v>
      </c>
      <c r="FI162">
        <f t="shared" ca="1" si="743"/>
        <v>1</v>
      </c>
      <c r="FJ162">
        <f t="shared" ca="1" si="744"/>
        <v>0</v>
      </c>
      <c r="FK162">
        <f t="shared" ca="1" si="745"/>
        <v>1</v>
      </c>
      <c r="FL162">
        <f t="shared" ca="1" si="746"/>
        <v>40</v>
      </c>
      <c r="FM162">
        <f t="shared" ca="1" si="747"/>
        <v>56</v>
      </c>
      <c r="FN162">
        <f t="shared" ca="1" si="748"/>
        <v>0</v>
      </c>
      <c r="FO162">
        <f t="shared" ca="1" si="749"/>
        <v>16</v>
      </c>
      <c r="FP162">
        <f t="shared" ca="1" si="750"/>
        <v>0</v>
      </c>
      <c r="FQ162">
        <f t="shared" ca="1" si="751"/>
        <v>0</v>
      </c>
      <c r="FR162">
        <f t="shared" ca="1" si="752"/>
        <v>21.78</v>
      </c>
      <c r="FS162" t="str">
        <f t="shared" ca="1" si="753"/>
        <v>LOST</v>
      </c>
      <c r="FT162">
        <f t="shared" ca="1" si="754"/>
        <v>5</v>
      </c>
      <c r="FU162">
        <f t="shared" ca="1" si="755"/>
        <v>1</v>
      </c>
      <c r="FV162">
        <f t="shared" ca="1" si="756"/>
        <v>0</v>
      </c>
      <c r="FW162">
        <f t="shared" ca="1" si="757"/>
        <v>0</v>
      </c>
      <c r="FX162">
        <f t="shared" ca="1" si="758"/>
        <v>0</v>
      </c>
      <c r="FY162">
        <f t="shared" ca="1" si="759"/>
        <v>40</v>
      </c>
      <c r="FZ162">
        <f t="shared" ca="1" si="760"/>
        <v>0</v>
      </c>
      <c r="GA162">
        <f t="shared" ca="1" si="761"/>
        <v>0</v>
      </c>
      <c r="GB162">
        <f t="shared" ca="1" si="762"/>
        <v>0</v>
      </c>
      <c r="GC162">
        <f t="shared" ca="1" si="763"/>
        <v>0</v>
      </c>
      <c r="GD162">
        <f t="shared" ca="1" si="764"/>
        <v>20.99</v>
      </c>
      <c r="GE162" t="str">
        <f t="shared" ca="1" si="765"/>
        <v>LOST</v>
      </c>
      <c r="GF162">
        <f t="shared" ca="1" si="766"/>
        <v>7</v>
      </c>
      <c r="GG162">
        <f t="shared" ca="1" si="767"/>
        <v>1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24</v>
      </c>
      <c r="GN162">
        <f t="shared" ca="1" si="774"/>
        <v>18</v>
      </c>
      <c r="GO162">
        <f t="shared" ca="1" si="775"/>
        <v>0</v>
      </c>
      <c r="GP162">
        <f t="shared" ca="1" si="776"/>
        <v>25.46</v>
      </c>
      <c r="GQ162" t="str">
        <f t="shared" ca="1" si="777"/>
        <v>LOST</v>
      </c>
      <c r="GR162">
        <f t="shared" ca="1" si="778"/>
        <v>2</v>
      </c>
      <c r="GS162">
        <f t="shared" ca="1" si="779"/>
        <v>3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12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>
        <f t="shared" ca="1" si="788"/>
        <v>20.04</v>
      </c>
      <c r="HC162" t="str">
        <f t="shared" ca="1" si="789"/>
        <v>WON</v>
      </c>
      <c r="HD162">
        <f t="shared" ca="1" si="790"/>
        <v>4</v>
      </c>
      <c r="HE162">
        <f t="shared" ca="1" si="791"/>
        <v>3</v>
      </c>
      <c r="HF162">
        <f t="shared" ca="1" si="792"/>
        <v>1</v>
      </c>
      <c r="HG162">
        <f t="shared" ca="1" si="793"/>
        <v>2</v>
      </c>
      <c r="HH162">
        <f t="shared" ca="1" si="794"/>
        <v>66</v>
      </c>
      <c r="HI162">
        <f t="shared" ca="1" si="795"/>
        <v>8</v>
      </c>
      <c r="HJ162">
        <f t="shared" ca="1" si="796"/>
        <v>8</v>
      </c>
      <c r="HK162">
        <f t="shared" ca="1" si="797"/>
        <v>25</v>
      </c>
      <c r="HL162">
        <f t="shared" ca="1" si="798"/>
        <v>0</v>
      </c>
      <c r="HM162">
        <f t="shared" ca="1" si="799"/>
        <v>0</v>
      </c>
      <c r="HN162">
        <f t="shared" ca="1" si="800"/>
        <v>19.559999999999999</v>
      </c>
      <c r="HO162" t="str">
        <f t="shared" ca="1" si="801"/>
        <v>LOST</v>
      </c>
      <c r="HP162">
        <f t="shared" ca="1" si="802"/>
        <v>5</v>
      </c>
      <c r="HQ162">
        <f t="shared" ca="1" si="803"/>
        <v>2</v>
      </c>
      <c r="HR162">
        <f t="shared" ca="1" si="804"/>
        <v>0</v>
      </c>
      <c r="HS162">
        <f t="shared" ca="1" si="805"/>
        <v>0</v>
      </c>
      <c r="HT162">
        <f t="shared" ca="1" si="806"/>
        <v>0</v>
      </c>
      <c r="HU162">
        <f t="shared" ca="1" si="807"/>
        <v>20</v>
      </c>
      <c r="HV162">
        <f t="shared" ca="1" si="808"/>
        <v>0</v>
      </c>
      <c r="HW162">
        <f t="shared" ca="1" si="809"/>
        <v>0</v>
      </c>
      <c r="HX162">
        <f t="shared" ca="1" si="810"/>
        <v>0</v>
      </c>
      <c r="HY162">
        <f t="shared" ca="1" si="811"/>
        <v>0</v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No Player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0.33</v>
      </c>
      <c r="J163">
        <f t="shared" ca="1" si="590"/>
        <v>0.33</v>
      </c>
      <c r="K163">
        <f t="shared" ca="1" si="591"/>
        <v>0.3299999837</v>
      </c>
      <c r="L163">
        <f t="shared" ca="1" si="592"/>
        <v>2</v>
      </c>
      <c r="M163">
        <f t="shared" ca="1" si="593"/>
        <v>0.33</v>
      </c>
      <c r="N163">
        <f t="shared" ca="1" si="594"/>
        <v>129</v>
      </c>
      <c r="O163">
        <f t="shared" ca="1" si="595"/>
        <v>0.3299999837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999999999999No Player</v>
      </c>
      <c r="V163">
        <f t="shared" ca="1" si="601"/>
        <v>342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999No Playerzz</v>
      </c>
      <c r="AA163">
        <f t="shared" ca="1" si="606"/>
        <v>133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0.33</v>
      </c>
      <c r="DW163" t="str">
        <f t="shared" ca="1" si="705"/>
        <v>LOST</v>
      </c>
      <c r="DX163">
        <f t="shared" ca="1" si="706"/>
        <v>0</v>
      </c>
      <c r="DY163">
        <f t="shared" ca="1" si="707"/>
        <v>0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Alan Crook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5</v>
      </c>
      <c r="G164">
        <f t="shared" ca="1" si="588"/>
        <v>0</v>
      </c>
      <c r="H164">
        <f t="shared" ca="1" si="589"/>
        <v>0</v>
      </c>
      <c r="I164">
        <f t="shared" ca="1" si="583"/>
        <v>17.565999999999999</v>
      </c>
      <c r="J164">
        <f t="shared" ca="1" si="590"/>
        <v>17.565999999999999</v>
      </c>
      <c r="K164">
        <f t="shared" ca="1" si="591"/>
        <v>17.565999983599998</v>
      </c>
      <c r="L164">
        <f t="shared" ca="1" si="592"/>
        <v>2</v>
      </c>
      <c r="M164">
        <f t="shared" ca="1" si="593"/>
        <v>19.68</v>
      </c>
      <c r="N164">
        <f t="shared" ca="1" si="594"/>
        <v>113</v>
      </c>
      <c r="O164">
        <f t="shared" ca="1" si="595"/>
        <v>19.679999983599998</v>
      </c>
      <c r="P164">
        <f t="shared" ca="1" si="596"/>
        <v>2</v>
      </c>
      <c r="Q164">
        <f t="shared" ca="1" si="597"/>
        <v>12</v>
      </c>
      <c r="R164">
        <f t="shared" ca="1" si="598"/>
        <v>1</v>
      </c>
      <c r="S164">
        <f t="shared" ca="1" si="599"/>
        <v>0</v>
      </c>
      <c r="T164">
        <f t="shared" ca="1" si="600"/>
        <v>14</v>
      </c>
      <c r="U164" t="str">
        <f t="shared" ca="1" si="584"/>
        <v>985999998987Alan Crook</v>
      </c>
      <c r="V164">
        <f t="shared" ca="1" si="601"/>
        <v>104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999Alan Crookzz</v>
      </c>
      <c r="AA164">
        <f t="shared" ca="1" si="606"/>
        <v>114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>
        <f t="shared" ca="1" si="728"/>
        <v>16</v>
      </c>
      <c r="EU164" t="str">
        <f t="shared" ca="1" si="729"/>
        <v>LOST</v>
      </c>
      <c r="EV164">
        <f t="shared" ca="1" si="730"/>
        <v>5</v>
      </c>
      <c r="EW164">
        <f t="shared" ca="1" si="731"/>
        <v>0</v>
      </c>
      <c r="EX164">
        <f t="shared" ca="1" si="732"/>
        <v>0</v>
      </c>
      <c r="EY164">
        <f t="shared" ca="1" si="733"/>
        <v>0</v>
      </c>
      <c r="EZ164">
        <f t="shared" ca="1" si="734"/>
        <v>0</v>
      </c>
      <c r="FA164">
        <f t="shared" ca="1" si="735"/>
        <v>46</v>
      </c>
      <c r="FB164">
        <f t="shared" ca="1" si="736"/>
        <v>0</v>
      </c>
      <c r="FC164">
        <f t="shared" ca="1" si="737"/>
        <v>0</v>
      </c>
      <c r="FD164">
        <f t="shared" ca="1" si="738"/>
        <v>0</v>
      </c>
      <c r="FE164">
        <f t="shared" ca="1" si="739"/>
        <v>0</v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>
        <f t="shared" ca="1" si="764"/>
        <v>19.68</v>
      </c>
      <c r="GE164" t="str">
        <f t="shared" ca="1" si="765"/>
        <v>LOST</v>
      </c>
      <c r="GF164">
        <f t="shared" ca="1" si="766"/>
        <v>2</v>
      </c>
      <c r="GG164">
        <f t="shared" ca="1" si="767"/>
        <v>0</v>
      </c>
      <c r="GH164">
        <f t="shared" ca="1" si="768"/>
        <v>0</v>
      </c>
      <c r="GI164">
        <f t="shared" ca="1" si="769"/>
        <v>0</v>
      </c>
      <c r="GJ164">
        <f t="shared" ca="1" si="770"/>
        <v>0</v>
      </c>
      <c r="GK164">
        <f t="shared" ca="1" si="771"/>
        <v>0</v>
      </c>
      <c r="GL164">
        <f t="shared" ca="1" si="772"/>
        <v>0</v>
      </c>
      <c r="GM164">
        <f t="shared" ca="1" si="773"/>
        <v>0</v>
      </c>
      <c r="GN164">
        <f t="shared" ca="1" si="774"/>
        <v>0</v>
      </c>
      <c r="GO164">
        <f t="shared" ca="1" si="775"/>
        <v>0</v>
      </c>
      <c r="GP164">
        <f t="shared" ca="1" si="776"/>
        <v>18.809999999999999</v>
      </c>
      <c r="GQ164" t="str">
        <f t="shared" ca="1" si="777"/>
        <v>LOST</v>
      </c>
      <c r="GR164">
        <f t="shared" ca="1" si="778"/>
        <v>1</v>
      </c>
      <c r="GS164">
        <f t="shared" ca="1" si="779"/>
        <v>1</v>
      </c>
      <c r="GT164">
        <f t="shared" ca="1" si="780"/>
        <v>0</v>
      </c>
      <c r="GU164">
        <f t="shared" ca="1" si="781"/>
        <v>0</v>
      </c>
      <c r="GV164">
        <f t="shared" ca="1" si="782"/>
        <v>0</v>
      </c>
      <c r="GW164">
        <f t="shared" ca="1" si="783"/>
        <v>0</v>
      </c>
      <c r="GX164">
        <f t="shared" ca="1" si="784"/>
        <v>0</v>
      </c>
      <c r="GY164">
        <f t="shared" ca="1" si="785"/>
        <v>0</v>
      </c>
      <c r="GZ164">
        <f t="shared" ca="1" si="786"/>
        <v>0</v>
      </c>
      <c r="HA164">
        <f t="shared" ca="1" si="787"/>
        <v>0</v>
      </c>
      <c r="HB164">
        <f t="shared" ca="1" si="788"/>
        <v>15.89</v>
      </c>
      <c r="HC164" t="str">
        <f t="shared" ca="1" si="789"/>
        <v>LOST</v>
      </c>
      <c r="HD164">
        <f t="shared" ca="1" si="790"/>
        <v>1</v>
      </c>
      <c r="HE164">
        <f t="shared" ca="1" si="791"/>
        <v>0</v>
      </c>
      <c r="HF164">
        <f t="shared" ca="1" si="792"/>
        <v>0</v>
      </c>
      <c r="HG164">
        <f t="shared" ca="1" si="793"/>
        <v>0</v>
      </c>
      <c r="HH164">
        <f t="shared" ca="1" si="794"/>
        <v>0</v>
      </c>
      <c r="HI164">
        <f t="shared" ca="1" si="795"/>
        <v>0</v>
      </c>
      <c r="HJ164">
        <f t="shared" ca="1" si="796"/>
        <v>0</v>
      </c>
      <c r="HK164">
        <f t="shared" ca="1" si="797"/>
        <v>0</v>
      </c>
      <c r="HL164">
        <f t="shared" ca="1" si="798"/>
        <v>0</v>
      </c>
      <c r="HM164">
        <f t="shared" ca="1" si="799"/>
        <v>0</v>
      </c>
      <c r="HN164">
        <f t="shared" ca="1" si="800"/>
        <v>17.45</v>
      </c>
      <c r="HO164" t="str">
        <f t="shared" ca="1" si="801"/>
        <v>LOST</v>
      </c>
      <c r="HP164">
        <f t="shared" ca="1" si="802"/>
        <v>3</v>
      </c>
      <c r="HQ164">
        <f t="shared" ca="1" si="803"/>
        <v>0</v>
      </c>
      <c r="HR164">
        <f t="shared" ca="1" si="804"/>
        <v>0</v>
      </c>
      <c r="HS164">
        <f t="shared" ca="1" si="805"/>
        <v>0</v>
      </c>
      <c r="HT164">
        <f t="shared" ca="1" si="806"/>
        <v>0</v>
      </c>
      <c r="HU164">
        <f t="shared" ca="1" si="807"/>
        <v>0</v>
      </c>
      <c r="HV164">
        <f t="shared" ca="1" si="808"/>
        <v>0</v>
      </c>
      <c r="HW164">
        <f t="shared" ca="1" si="809"/>
        <v>32</v>
      </c>
      <c r="HX164">
        <f t="shared" ca="1" si="810"/>
        <v>0</v>
      </c>
      <c r="HY164">
        <f t="shared" ca="1" si="811"/>
        <v>0</v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130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130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130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130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130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130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130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130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130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130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130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130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17</v>
      </c>
      <c r="G177">
        <f t="shared" ca="1" si="588"/>
        <v>14</v>
      </c>
      <c r="H177">
        <f t="shared" ca="1" si="589"/>
        <v>82.35294117647058</v>
      </c>
      <c r="I177">
        <f t="shared" ca="1" si="583"/>
        <v>27.101176470588232</v>
      </c>
      <c r="J177">
        <f t="shared" ca="1" si="590"/>
        <v>41.101176470588229</v>
      </c>
      <c r="K177">
        <f t="shared" ca="1" si="591"/>
        <v>41.101176452888225</v>
      </c>
      <c r="L177">
        <f t="shared" ca="1" si="592"/>
        <v>2</v>
      </c>
      <c r="M177">
        <f t="shared" ca="1" si="593"/>
        <v>31.98</v>
      </c>
      <c r="N177">
        <f t="shared" ca="1" si="594"/>
        <v>4</v>
      </c>
      <c r="O177">
        <f t="shared" ca="1" si="595"/>
        <v>31.979999982300001</v>
      </c>
      <c r="P177">
        <f t="shared" ca="1" si="596"/>
        <v>2</v>
      </c>
      <c r="Q177">
        <f t="shared" ca="1" si="597"/>
        <v>75</v>
      </c>
      <c r="R177">
        <f t="shared" ca="1" si="598"/>
        <v>45</v>
      </c>
      <c r="S177">
        <f t="shared" ca="1" si="599"/>
        <v>11</v>
      </c>
      <c r="T177">
        <f t="shared" ca="1" si="600"/>
        <v>198</v>
      </c>
      <c r="U177" t="str">
        <f t="shared" ca="1" si="584"/>
        <v>801988954924Aaron Turner</v>
      </c>
      <c r="V177">
        <f t="shared" ca="1" si="601"/>
        <v>7</v>
      </c>
      <c r="W177">
        <f t="shared" si="602"/>
        <v>176</v>
      </c>
      <c r="X177" t="e">
        <f t="shared" ca="1" si="603"/>
        <v>#N/A</v>
      </c>
      <c r="Y177">
        <f t="shared" ca="1" si="604"/>
        <v>18</v>
      </c>
      <c r="Z177" t="str">
        <f t="shared" ca="1" si="605"/>
        <v>981Aaron Turnerzz</v>
      </c>
      <c r="AA177">
        <f t="shared" ca="1" si="606"/>
        <v>9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>
        <f t="shared" ca="1" si="645"/>
        <v>28.86</v>
      </c>
      <c r="BO177" t="str">
        <f t="shared" ca="1" si="646"/>
        <v>WON</v>
      </c>
      <c r="BP177">
        <f t="shared" ca="1" si="647"/>
        <v>5</v>
      </c>
      <c r="BQ177">
        <f t="shared" ca="1" si="648"/>
        <v>3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32</v>
      </c>
      <c r="BV177">
        <f t="shared" ca="1" si="653"/>
        <v>0</v>
      </c>
      <c r="BW177">
        <f t="shared" ca="1" si="654"/>
        <v>116</v>
      </c>
      <c r="BX177">
        <f t="shared" ca="1" si="655"/>
        <v>36</v>
      </c>
      <c r="BY177">
        <f t="shared" ca="1" si="656"/>
        <v>0</v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4</v>
      </c>
      <c r="CO177">
        <f t="shared" ca="1" si="672"/>
        <v>3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2</v>
      </c>
      <c r="CT177">
        <f t="shared" ca="1" si="677"/>
        <v>56</v>
      </c>
      <c r="CU177">
        <f t="shared" ca="1" si="678"/>
        <v>40</v>
      </c>
      <c r="CV177">
        <f t="shared" ca="1" si="679"/>
        <v>0</v>
      </c>
      <c r="CW177">
        <f t="shared" ca="1" si="680"/>
        <v>0</v>
      </c>
      <c r="CX177">
        <f t="shared" ca="1" si="681"/>
        <v>22.56</v>
      </c>
      <c r="CY177" t="str">
        <f t="shared" ca="1" si="682"/>
        <v>LOST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1</v>
      </c>
      <c r="DD177">
        <f t="shared" ca="1" si="687"/>
        <v>50</v>
      </c>
      <c r="DE177">
        <f t="shared" ca="1" si="688"/>
        <v>8</v>
      </c>
      <c r="DF177">
        <f t="shared" ca="1" si="689"/>
        <v>0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25.26</v>
      </c>
      <c r="DK177" t="str">
        <f t="shared" ca="1" si="694"/>
        <v>WON</v>
      </c>
      <c r="DL177">
        <f t="shared" ca="1" si="695"/>
        <v>5</v>
      </c>
      <c r="DM177">
        <f t="shared" ca="1" si="696"/>
        <v>5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20</v>
      </c>
      <c r="DS177">
        <f t="shared" ca="1" si="702"/>
        <v>0</v>
      </c>
      <c r="DT177">
        <f t="shared" ca="1" si="703"/>
        <v>40</v>
      </c>
      <c r="DU177">
        <f t="shared" ca="1" si="704"/>
        <v>32</v>
      </c>
      <c r="DV177">
        <f t="shared" ca="1" si="585"/>
        <v>25.47</v>
      </c>
      <c r="DW177" t="str">
        <f t="shared" ca="1" si="705"/>
        <v>WON</v>
      </c>
      <c r="DX177">
        <f t="shared" ca="1" si="706"/>
        <v>7</v>
      </c>
      <c r="DY177">
        <f t="shared" ca="1" si="707"/>
        <v>1</v>
      </c>
      <c r="DZ177">
        <f t="shared" ca="1" si="708"/>
        <v>2</v>
      </c>
      <c r="EA177">
        <f t="shared" ca="1" si="709"/>
        <v>2</v>
      </c>
      <c r="EB177">
        <f t="shared" ca="1" si="710"/>
        <v>52</v>
      </c>
      <c r="EC177">
        <f t="shared" ca="1" si="711"/>
        <v>8</v>
      </c>
      <c r="ED177">
        <f t="shared" ca="1" si="712"/>
        <v>38</v>
      </c>
      <c r="EE177">
        <f t="shared" ca="1" si="713"/>
        <v>6</v>
      </c>
      <c r="EF177">
        <f t="shared" ca="1" si="714"/>
        <v>0</v>
      </c>
      <c r="EG177">
        <f t="shared" ca="1" si="715"/>
        <v>0</v>
      </c>
      <c r="EH177">
        <f t="shared" ca="1" si="716"/>
        <v>25.05</v>
      </c>
      <c r="EI177" t="str">
        <f t="shared" ca="1" si="717"/>
        <v>WON</v>
      </c>
      <c r="EJ177">
        <f t="shared" ca="1" si="718"/>
        <v>5</v>
      </c>
      <c r="EK177">
        <f t="shared" ca="1" si="719"/>
        <v>2</v>
      </c>
      <c r="EL177">
        <f t="shared" ca="1" si="720"/>
        <v>1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4</v>
      </c>
      <c r="ER177">
        <f t="shared" ca="1" si="726"/>
        <v>0</v>
      </c>
      <c r="ES177">
        <f t="shared" ca="1" si="727"/>
        <v>0</v>
      </c>
      <c r="ET177">
        <f t="shared" ca="1" si="728"/>
        <v>30.06</v>
      </c>
      <c r="EU177" t="str">
        <f t="shared" ca="1" si="729"/>
        <v>WON</v>
      </c>
      <c r="EV177">
        <f t="shared" ca="1" si="730"/>
        <v>4</v>
      </c>
      <c r="EW177">
        <f t="shared" ca="1" si="731"/>
        <v>3</v>
      </c>
      <c r="EX177">
        <f t="shared" ca="1" si="732"/>
        <v>1</v>
      </c>
      <c r="EY177">
        <f t="shared" ca="1" si="733"/>
        <v>1</v>
      </c>
      <c r="EZ177">
        <f t="shared" ca="1" si="734"/>
        <v>0</v>
      </c>
      <c r="FA177">
        <f t="shared" ca="1" si="735"/>
        <v>55</v>
      </c>
      <c r="FB177">
        <f t="shared" ca="1" si="736"/>
        <v>40</v>
      </c>
      <c r="FC177">
        <f t="shared" ca="1" si="737"/>
        <v>20</v>
      </c>
      <c r="FD177">
        <f t="shared" ca="1" si="738"/>
        <v>0</v>
      </c>
      <c r="FE177">
        <f t="shared" ca="1" si="739"/>
        <v>0</v>
      </c>
      <c r="FF177">
        <f t="shared" ca="1" si="740"/>
        <v>27.83</v>
      </c>
      <c r="FG177" t="str">
        <f t="shared" ca="1" si="741"/>
        <v>WON</v>
      </c>
      <c r="FH177">
        <f t="shared" ca="1" si="742"/>
        <v>7</v>
      </c>
      <c r="FI177">
        <f t="shared" ca="1" si="743"/>
        <v>2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25</v>
      </c>
      <c r="FN177">
        <f t="shared" ca="1" si="748"/>
        <v>32</v>
      </c>
      <c r="FO177">
        <f t="shared" ca="1" si="749"/>
        <v>85</v>
      </c>
      <c r="FP177">
        <f t="shared" ca="1" si="750"/>
        <v>0</v>
      </c>
      <c r="FQ177">
        <f t="shared" ca="1" si="751"/>
        <v>0</v>
      </c>
      <c r="FR177">
        <f t="shared" ca="1" si="752"/>
        <v>29.47</v>
      </c>
      <c r="FS177" t="str">
        <f t="shared" ca="1" si="753"/>
        <v>WON</v>
      </c>
      <c r="FT177">
        <f t="shared" ca="1" si="754"/>
        <v>3</v>
      </c>
      <c r="FU177">
        <f t="shared" ca="1" si="755"/>
        <v>1</v>
      </c>
      <c r="FV177">
        <f t="shared" ca="1" si="756"/>
        <v>2</v>
      </c>
      <c r="FW177">
        <f t="shared" ca="1" si="757"/>
        <v>2</v>
      </c>
      <c r="FX177">
        <f t="shared" ca="1" si="758"/>
        <v>40</v>
      </c>
      <c r="FY177">
        <f t="shared" ca="1" si="759"/>
        <v>85</v>
      </c>
      <c r="FZ177">
        <f t="shared" ca="1" si="760"/>
        <v>32</v>
      </c>
      <c r="GA177">
        <f t="shared" ca="1" si="761"/>
        <v>10</v>
      </c>
      <c r="GB177">
        <f t="shared" ca="1" si="762"/>
        <v>0</v>
      </c>
      <c r="GC177">
        <f t="shared" ca="1" si="763"/>
        <v>0</v>
      </c>
      <c r="GD177">
        <f t="shared" ca="1" si="764"/>
        <v>31.98</v>
      </c>
      <c r="GE177" t="str">
        <f t="shared" ca="1" si="765"/>
        <v>WON</v>
      </c>
      <c r="GF177">
        <f t="shared" ca="1" si="766"/>
        <v>6</v>
      </c>
      <c r="GG177">
        <f t="shared" ca="1" si="767"/>
        <v>4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32</v>
      </c>
      <c r="GL177">
        <f t="shared" ca="1" si="772"/>
        <v>50</v>
      </c>
      <c r="GM177">
        <f t="shared" ca="1" si="773"/>
        <v>62</v>
      </c>
      <c r="GN177">
        <f t="shared" ca="1" si="774"/>
        <v>0</v>
      </c>
      <c r="GO177">
        <f t="shared" ca="1" si="775"/>
        <v>0</v>
      </c>
      <c r="GP177">
        <f t="shared" ca="1" si="776"/>
        <v>26.37</v>
      </c>
      <c r="GQ177" t="str">
        <f t="shared" ca="1" si="777"/>
        <v>WON</v>
      </c>
      <c r="GR177">
        <f t="shared" ca="1" si="778"/>
        <v>3</v>
      </c>
      <c r="GS177">
        <f t="shared" ca="1" si="779"/>
        <v>2</v>
      </c>
      <c r="GT177">
        <f t="shared" ca="1" si="780"/>
        <v>0</v>
      </c>
      <c r="GU177">
        <f t="shared" ca="1" si="781"/>
        <v>1</v>
      </c>
      <c r="GV177">
        <f t="shared" ca="1" si="782"/>
        <v>0</v>
      </c>
      <c r="GW177">
        <f t="shared" ca="1" si="783"/>
        <v>75</v>
      </c>
      <c r="GX177">
        <f t="shared" ca="1" si="784"/>
        <v>65</v>
      </c>
      <c r="GY177">
        <f t="shared" ca="1" si="785"/>
        <v>24</v>
      </c>
      <c r="GZ177">
        <f t="shared" ca="1" si="786"/>
        <v>0</v>
      </c>
      <c r="HA177">
        <f t="shared" ca="1" si="787"/>
        <v>0</v>
      </c>
      <c r="HB177">
        <f t="shared" ca="1" si="788"/>
        <v>27.9</v>
      </c>
      <c r="HC177" t="str">
        <f t="shared" ca="1" si="789"/>
        <v>LOST</v>
      </c>
      <c r="HD177">
        <f t="shared" ca="1" si="790"/>
        <v>4</v>
      </c>
      <c r="HE177">
        <f t="shared" ca="1" si="791"/>
        <v>2</v>
      </c>
      <c r="HF177">
        <f t="shared" ca="1" si="792"/>
        <v>0</v>
      </c>
      <c r="HG177">
        <f t="shared" ca="1" si="793"/>
        <v>0</v>
      </c>
      <c r="HH177">
        <f t="shared" ca="1" si="794"/>
        <v>0</v>
      </c>
      <c r="HI177">
        <f t="shared" ca="1" si="795"/>
        <v>0</v>
      </c>
      <c r="HJ177">
        <f t="shared" ca="1" si="796"/>
        <v>0</v>
      </c>
      <c r="HK177">
        <f t="shared" ca="1" si="797"/>
        <v>0</v>
      </c>
      <c r="HL177">
        <f t="shared" ca="1" si="798"/>
        <v>0</v>
      </c>
      <c r="HM177">
        <f t="shared" ca="1" si="799"/>
        <v>0</v>
      </c>
      <c r="HN177">
        <f t="shared" ca="1" si="800"/>
        <v>29.67</v>
      </c>
      <c r="HO177" t="str">
        <f t="shared" ca="1" si="801"/>
        <v>WON</v>
      </c>
      <c r="HP177">
        <f t="shared" ca="1" si="802"/>
        <v>3</v>
      </c>
      <c r="HQ177">
        <f t="shared" ca="1" si="803"/>
        <v>2</v>
      </c>
      <c r="HR177">
        <f t="shared" ca="1" si="804"/>
        <v>2</v>
      </c>
      <c r="HS177">
        <f t="shared" ca="1" si="805"/>
        <v>1</v>
      </c>
      <c r="HT177">
        <f t="shared" ca="1" si="806"/>
        <v>0</v>
      </c>
      <c r="HU177">
        <f t="shared" ca="1" si="807"/>
        <v>0</v>
      </c>
      <c r="HV177">
        <f t="shared" ca="1" si="808"/>
        <v>8</v>
      </c>
      <c r="HW177">
        <f t="shared" ca="1" si="809"/>
        <v>91</v>
      </c>
      <c r="HX177">
        <f t="shared" ca="1" si="810"/>
        <v>86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17</v>
      </c>
      <c r="G178">
        <f t="shared" ca="1" si="588"/>
        <v>12</v>
      </c>
      <c r="H178">
        <f t="shared" ca="1" si="589"/>
        <v>70.588235294117652</v>
      </c>
      <c r="I178">
        <f t="shared" ca="1" si="583"/>
        <v>26.900000000000002</v>
      </c>
      <c r="J178">
        <f t="shared" ca="1" si="590"/>
        <v>38.900000000000006</v>
      </c>
      <c r="K178">
        <f t="shared" ca="1" si="591"/>
        <v>38.899999982200008</v>
      </c>
      <c r="L178">
        <f t="shared" ca="1" si="592"/>
        <v>2</v>
      </c>
      <c r="M178">
        <f t="shared" ca="1" si="593"/>
        <v>30.06</v>
      </c>
      <c r="N178">
        <f t="shared" ca="1" si="594"/>
        <v>17</v>
      </c>
      <c r="O178">
        <f t="shared" ca="1" si="595"/>
        <v>30.059999982199997</v>
      </c>
      <c r="P178">
        <f t="shared" ca="1" si="596"/>
        <v>2</v>
      </c>
      <c r="Q178">
        <f t="shared" ca="1" si="597"/>
        <v>99</v>
      </c>
      <c r="R178">
        <f t="shared" ca="1" si="598"/>
        <v>35</v>
      </c>
      <c r="S178">
        <f t="shared" ca="1" si="599"/>
        <v>7</v>
      </c>
      <c r="T178">
        <f t="shared" ca="1" si="600"/>
        <v>190</v>
      </c>
      <c r="U178" t="str">
        <f t="shared" ca="1" si="584"/>
        <v>809992964900Andrew Foster</v>
      </c>
      <c r="V178">
        <f t="shared" ca="1" si="601"/>
        <v>8</v>
      </c>
      <c r="W178">
        <f t="shared" si="602"/>
        <v>177</v>
      </c>
      <c r="X178" t="e">
        <f t="shared" ca="1" si="603"/>
        <v>#N/A</v>
      </c>
      <c r="Y178">
        <f t="shared" ca="1" si="604"/>
        <v>19</v>
      </c>
      <c r="Z178" t="str">
        <f t="shared" ca="1" si="605"/>
        <v>980Andrew Fosterzz</v>
      </c>
      <c r="AA178">
        <f t="shared" ca="1" si="606"/>
        <v>8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>
        <f t="shared" ca="1" si="645"/>
        <v>28.27</v>
      </c>
      <c r="BO178" t="str">
        <f t="shared" ca="1" si="646"/>
        <v>LOST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82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>
        <f t="shared" ca="1" si="669"/>
        <v>26.37</v>
      </c>
      <c r="CM178" t="str">
        <f t="shared" ca="1" si="670"/>
        <v>WON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0</v>
      </c>
      <c r="CS178">
        <f t="shared" ca="1" si="676"/>
        <v>55</v>
      </c>
      <c r="CT178">
        <f t="shared" ca="1" si="677"/>
        <v>24</v>
      </c>
      <c r="CU178">
        <f t="shared" ca="1" si="678"/>
        <v>86</v>
      </c>
      <c r="CV178">
        <f t="shared" ca="1" si="679"/>
        <v>0</v>
      </c>
      <c r="CW178">
        <f t="shared" ca="1" si="680"/>
        <v>0</v>
      </c>
      <c r="CX178">
        <f t="shared" ca="1" si="681"/>
        <v>27.23</v>
      </c>
      <c r="CY178" t="str">
        <f t="shared" ca="1" si="682"/>
        <v>WON</v>
      </c>
      <c r="CZ178">
        <f t="shared" ca="1" si="683"/>
        <v>4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96</v>
      </c>
      <c r="DF178">
        <f t="shared" ca="1" si="689"/>
        <v>0</v>
      </c>
      <c r="DG178">
        <f t="shared" ca="1" si="690"/>
        <v>40</v>
      </c>
      <c r="DH178">
        <f t="shared" ca="1" si="691"/>
        <v>24</v>
      </c>
      <c r="DI178">
        <f t="shared" ca="1" si="692"/>
        <v>0</v>
      </c>
      <c r="DJ178">
        <f t="shared" ca="1" si="693"/>
        <v>25.55</v>
      </c>
      <c r="DK178" t="str">
        <f t="shared" ca="1" si="694"/>
        <v>LOST</v>
      </c>
      <c r="DL178">
        <f t="shared" ca="1" si="695"/>
        <v>2</v>
      </c>
      <c r="DM178">
        <f t="shared" ca="1" si="696"/>
        <v>4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16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24.73</v>
      </c>
      <c r="DW178" t="str">
        <f t="shared" ca="1" si="705"/>
        <v>LOST</v>
      </c>
      <c r="DX178">
        <f t="shared" ca="1" si="706"/>
        <v>5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57</v>
      </c>
      <c r="EE178">
        <f t="shared" ca="1" si="713"/>
        <v>40</v>
      </c>
      <c r="EF178">
        <f t="shared" ca="1" si="714"/>
        <v>0</v>
      </c>
      <c r="EG178">
        <f t="shared" ca="1" si="715"/>
        <v>0</v>
      </c>
      <c r="EH178">
        <f t="shared" ca="1" si="716"/>
        <v>25.58</v>
      </c>
      <c r="EI178" t="str">
        <f t="shared" ca="1" si="717"/>
        <v>WON</v>
      </c>
      <c r="EJ178">
        <f t="shared" ca="1" si="718"/>
        <v>9</v>
      </c>
      <c r="EK178">
        <f t="shared" ca="1" si="719"/>
        <v>0</v>
      </c>
      <c r="EL178">
        <f t="shared" ca="1" si="720"/>
        <v>1</v>
      </c>
      <c r="EM178">
        <f t="shared" ca="1" si="721"/>
        <v>1</v>
      </c>
      <c r="EN178">
        <f t="shared" ca="1" si="722"/>
        <v>0</v>
      </c>
      <c r="EO178">
        <f t="shared" ca="1" si="723"/>
        <v>20</v>
      </c>
      <c r="EP178">
        <f t="shared" ca="1" si="724"/>
        <v>0</v>
      </c>
      <c r="EQ178">
        <f t="shared" ca="1" si="725"/>
        <v>20</v>
      </c>
      <c r="ER178">
        <f t="shared" ca="1" si="726"/>
        <v>40</v>
      </c>
      <c r="ES178">
        <f t="shared" ca="1" si="727"/>
        <v>0</v>
      </c>
      <c r="ET178">
        <f t="shared" ca="1" si="728"/>
        <v>28.4</v>
      </c>
      <c r="EU178" t="str">
        <f t="shared" ca="1" si="729"/>
        <v>LOST</v>
      </c>
      <c r="EV178">
        <f t="shared" ca="1" si="730"/>
        <v>4</v>
      </c>
      <c r="EW178">
        <f t="shared" ca="1" si="731"/>
        <v>2</v>
      </c>
      <c r="EX178">
        <f t="shared" ca="1" si="732"/>
        <v>1</v>
      </c>
      <c r="EY178">
        <f t="shared" ca="1" si="733"/>
        <v>1</v>
      </c>
      <c r="EZ178">
        <f t="shared" ca="1" si="734"/>
        <v>98</v>
      </c>
      <c r="FA178">
        <f t="shared" ca="1" si="735"/>
        <v>40</v>
      </c>
      <c r="FB178">
        <f t="shared" ca="1" si="736"/>
        <v>0</v>
      </c>
      <c r="FC178">
        <f t="shared" ca="1" si="737"/>
        <v>64</v>
      </c>
      <c r="FD178">
        <f t="shared" ca="1" si="738"/>
        <v>0</v>
      </c>
      <c r="FE178">
        <f t="shared" ca="1" si="739"/>
        <v>0</v>
      </c>
      <c r="FF178">
        <f t="shared" ca="1" si="740"/>
        <v>28.36</v>
      </c>
      <c r="FG178" t="str">
        <f t="shared" ca="1" si="741"/>
        <v>WON</v>
      </c>
      <c r="FH178">
        <f t="shared" ca="1" si="742"/>
        <v>6</v>
      </c>
      <c r="FI178">
        <f t="shared" ca="1" si="743"/>
        <v>2</v>
      </c>
      <c r="FJ178">
        <f t="shared" ca="1" si="744"/>
        <v>1</v>
      </c>
      <c r="FK178">
        <f t="shared" ca="1" si="745"/>
        <v>2</v>
      </c>
      <c r="FL178">
        <f t="shared" ca="1" si="746"/>
        <v>20</v>
      </c>
      <c r="FM178">
        <f t="shared" ca="1" si="747"/>
        <v>68</v>
      </c>
      <c r="FN178">
        <f t="shared" ca="1" si="748"/>
        <v>10</v>
      </c>
      <c r="FO178">
        <f t="shared" ca="1" si="749"/>
        <v>10</v>
      </c>
      <c r="FP178">
        <f t="shared" ca="1" si="750"/>
        <v>0</v>
      </c>
      <c r="FQ178">
        <f t="shared" ca="1" si="751"/>
        <v>0</v>
      </c>
      <c r="FR178">
        <f t="shared" ca="1" si="752"/>
        <v>28.9</v>
      </c>
      <c r="FS178" t="str">
        <f t="shared" ca="1" si="753"/>
        <v>WON</v>
      </c>
      <c r="FT178">
        <f t="shared" ca="1" si="754"/>
        <v>7</v>
      </c>
      <c r="FU178">
        <f t="shared" ca="1" si="755"/>
        <v>2</v>
      </c>
      <c r="FV178">
        <f t="shared" ca="1" si="756"/>
        <v>1</v>
      </c>
      <c r="FW178">
        <f t="shared" ca="1" si="757"/>
        <v>1</v>
      </c>
      <c r="FX178">
        <f t="shared" ca="1" si="758"/>
        <v>0</v>
      </c>
      <c r="FY178">
        <f t="shared" ca="1" si="759"/>
        <v>5</v>
      </c>
      <c r="FZ178">
        <f t="shared" ca="1" si="760"/>
        <v>40</v>
      </c>
      <c r="GA178">
        <f t="shared" ca="1" si="761"/>
        <v>40</v>
      </c>
      <c r="GB178">
        <f t="shared" ca="1" si="762"/>
        <v>0</v>
      </c>
      <c r="GC178">
        <f t="shared" ca="1" si="763"/>
        <v>0</v>
      </c>
      <c r="GD178">
        <f t="shared" ca="1" si="764"/>
        <v>27.05</v>
      </c>
      <c r="GE178" t="str">
        <f t="shared" ca="1" si="765"/>
        <v>WON</v>
      </c>
      <c r="GF178">
        <f t="shared" ca="1" si="766"/>
        <v>5</v>
      </c>
      <c r="GG178">
        <f t="shared" ca="1" si="767"/>
        <v>0</v>
      </c>
      <c r="GH178">
        <f t="shared" ca="1" si="768"/>
        <v>2</v>
      </c>
      <c r="GI178">
        <f t="shared" ca="1" si="769"/>
        <v>2</v>
      </c>
      <c r="GJ178">
        <f t="shared" ca="1" si="770"/>
        <v>16</v>
      </c>
      <c r="GK178">
        <f t="shared" ca="1" si="771"/>
        <v>40</v>
      </c>
      <c r="GL178">
        <f t="shared" ca="1" si="772"/>
        <v>84</v>
      </c>
      <c r="GM178">
        <f t="shared" ca="1" si="773"/>
        <v>0</v>
      </c>
      <c r="GN178">
        <f t="shared" ca="1" si="774"/>
        <v>36</v>
      </c>
      <c r="GO178">
        <f t="shared" ca="1" si="775"/>
        <v>0</v>
      </c>
      <c r="GP178">
        <f t="shared" ca="1" si="776"/>
        <v>26.29</v>
      </c>
      <c r="GQ178" t="str">
        <f t="shared" ca="1" si="777"/>
        <v>WON</v>
      </c>
      <c r="GR178">
        <f t="shared" ca="1" si="778"/>
        <v>7</v>
      </c>
      <c r="GS178">
        <f t="shared" ca="1" si="779"/>
        <v>4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0</v>
      </c>
      <c r="GX178">
        <f t="shared" ca="1" si="784"/>
        <v>20</v>
      </c>
      <c r="GY178">
        <f t="shared" ca="1" si="785"/>
        <v>84</v>
      </c>
      <c r="GZ178">
        <f t="shared" ca="1" si="786"/>
        <v>52</v>
      </c>
      <c r="HA178">
        <f t="shared" ca="1" si="787"/>
        <v>0</v>
      </c>
      <c r="HB178">
        <f t="shared" ca="1" si="788"/>
        <v>27.24</v>
      </c>
      <c r="HC178" t="str">
        <f t="shared" ca="1" si="789"/>
        <v>WON</v>
      </c>
      <c r="HD178">
        <f t="shared" ca="1" si="790"/>
        <v>7</v>
      </c>
      <c r="HE178">
        <f t="shared" ca="1" si="791"/>
        <v>3</v>
      </c>
      <c r="HF178">
        <f t="shared" ca="1" si="792"/>
        <v>0</v>
      </c>
      <c r="HG178">
        <f t="shared" ca="1" si="793"/>
        <v>2</v>
      </c>
      <c r="HH178">
        <f t="shared" ca="1" si="794"/>
        <v>20</v>
      </c>
      <c r="HI178">
        <f t="shared" ca="1" si="795"/>
        <v>71</v>
      </c>
      <c r="HJ178">
        <f t="shared" ca="1" si="796"/>
        <v>40</v>
      </c>
      <c r="HK178">
        <f t="shared" ca="1" si="797"/>
        <v>0</v>
      </c>
      <c r="HL178">
        <f t="shared" ca="1" si="798"/>
        <v>40</v>
      </c>
      <c r="HM178">
        <f t="shared" ca="1" si="799"/>
        <v>0</v>
      </c>
      <c r="HN178">
        <f t="shared" ca="1" si="800"/>
        <v>21.04</v>
      </c>
      <c r="HO178" t="str">
        <f t="shared" ca="1" si="801"/>
        <v>LOST</v>
      </c>
      <c r="HP178">
        <f t="shared" ca="1" si="802"/>
        <v>7</v>
      </c>
      <c r="HQ178">
        <f t="shared" ca="1" si="803"/>
        <v>2</v>
      </c>
      <c r="HR178">
        <f t="shared" ca="1" si="804"/>
        <v>0</v>
      </c>
      <c r="HS178">
        <f t="shared" ca="1" si="805"/>
        <v>0</v>
      </c>
      <c r="HT178">
        <f t="shared" ca="1" si="806"/>
        <v>0</v>
      </c>
      <c r="HU178">
        <f t="shared" ca="1" si="807"/>
        <v>0</v>
      </c>
      <c r="HV178">
        <f t="shared" ca="1" si="808"/>
        <v>4</v>
      </c>
      <c r="HW178">
        <f t="shared" ca="1" si="809"/>
        <v>0</v>
      </c>
      <c r="HX178">
        <f t="shared" ca="1" si="810"/>
        <v>60</v>
      </c>
      <c r="HY178">
        <f t="shared" ca="1" si="811"/>
        <v>0</v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17</v>
      </c>
      <c r="G179">
        <f t="shared" ca="1" si="588"/>
        <v>15</v>
      </c>
      <c r="H179">
        <f t="shared" ca="1" si="589"/>
        <v>88.235294117647058</v>
      </c>
      <c r="I179">
        <f t="shared" ca="1" si="583"/>
        <v>25.89294117647059</v>
      </c>
      <c r="J179">
        <f t="shared" ca="1" si="590"/>
        <v>40.892941176470586</v>
      </c>
      <c r="K179">
        <f t="shared" ca="1" si="591"/>
        <v>40.892941158570586</v>
      </c>
      <c r="L179">
        <f t="shared" ca="1" si="592"/>
        <v>2</v>
      </c>
      <c r="M179">
        <f t="shared" ca="1" si="593"/>
        <v>31.31</v>
      </c>
      <c r="N179">
        <f t="shared" ca="1" si="594"/>
        <v>10</v>
      </c>
      <c r="O179">
        <f t="shared" ca="1" si="595"/>
        <v>31.309999982099999</v>
      </c>
      <c r="P179">
        <f t="shared" ca="1" si="596"/>
        <v>2</v>
      </c>
      <c r="Q179">
        <f t="shared" ca="1" si="597"/>
        <v>95</v>
      </c>
      <c r="R179">
        <f t="shared" ca="1" si="598"/>
        <v>47</v>
      </c>
      <c r="S179">
        <f t="shared" ca="1" si="599"/>
        <v>10</v>
      </c>
      <c r="T179">
        <f t="shared" ca="1" si="600"/>
        <v>219</v>
      </c>
      <c r="U179" t="str">
        <f t="shared" ca="1" si="584"/>
        <v>780989952904Phil Milburn</v>
      </c>
      <c r="V179">
        <f t="shared" ca="1" si="601"/>
        <v>2</v>
      </c>
      <c r="W179">
        <f t="shared" si="602"/>
        <v>178</v>
      </c>
      <c r="X179" t="e">
        <f t="shared" ca="1" si="603"/>
        <v>#N/A</v>
      </c>
      <c r="Y179">
        <f t="shared" ca="1" si="604"/>
        <v>21</v>
      </c>
      <c r="Z179" t="str">
        <f t="shared" ca="1" si="605"/>
        <v>978Phil Milburnzz</v>
      </c>
      <c r="AA179">
        <f t="shared" ca="1" si="606"/>
        <v>4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>
        <f t="shared" ca="1" si="645"/>
        <v>26.84</v>
      </c>
      <c r="BO179" t="str">
        <f t="shared" ca="1" si="646"/>
        <v>WON</v>
      </c>
      <c r="BP179">
        <f t="shared" ca="1" si="647"/>
        <v>9</v>
      </c>
      <c r="BQ179">
        <f t="shared" ca="1" si="648"/>
        <v>1</v>
      </c>
      <c r="BR179">
        <f t="shared" ca="1" si="649"/>
        <v>1</v>
      </c>
      <c r="BS179">
        <f t="shared" ca="1" si="650"/>
        <v>2</v>
      </c>
      <c r="BT179">
        <f t="shared" ca="1" si="651"/>
        <v>24</v>
      </c>
      <c r="BU179">
        <f t="shared" ca="1" si="652"/>
        <v>40</v>
      </c>
      <c r="BV179">
        <f t="shared" ca="1" si="653"/>
        <v>60</v>
      </c>
      <c r="BW179">
        <f t="shared" ca="1" si="654"/>
        <v>5</v>
      </c>
      <c r="BX179">
        <f t="shared" ca="1" si="655"/>
        <v>0</v>
      </c>
      <c r="BY179">
        <f t="shared" ca="1" si="656"/>
        <v>0</v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>
        <f t="shared" ca="1" si="669"/>
        <v>20.73</v>
      </c>
      <c r="CM179" t="str">
        <f t="shared" ca="1" si="670"/>
        <v>WON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12</v>
      </c>
      <c r="CT179">
        <f t="shared" ca="1" si="677"/>
        <v>20</v>
      </c>
      <c r="CU179">
        <f t="shared" ca="1" si="678"/>
        <v>0</v>
      </c>
      <c r="CV179">
        <f t="shared" ca="1" si="679"/>
        <v>68</v>
      </c>
      <c r="CW179">
        <f t="shared" ca="1" si="680"/>
        <v>0</v>
      </c>
      <c r="CX179">
        <f t="shared" ca="1" si="681"/>
        <v>25.72</v>
      </c>
      <c r="CY179" t="str">
        <f t="shared" ca="1" si="682"/>
        <v>WON</v>
      </c>
      <c r="CZ179">
        <f t="shared" ca="1" si="683"/>
        <v>8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32</v>
      </c>
      <c r="DF179">
        <f t="shared" ca="1" si="689"/>
        <v>0</v>
      </c>
      <c r="DG179">
        <f t="shared" ca="1" si="690"/>
        <v>40</v>
      </c>
      <c r="DH179">
        <f t="shared" ca="1" si="691"/>
        <v>0</v>
      </c>
      <c r="DI179">
        <f t="shared" ca="1" si="692"/>
        <v>20</v>
      </c>
      <c r="DJ179">
        <f t="shared" ca="1" si="693"/>
        <v>24.99</v>
      </c>
      <c r="DK179" t="str">
        <f t="shared" ca="1" si="694"/>
        <v>WON</v>
      </c>
      <c r="DL179">
        <f t="shared" ca="1" si="695"/>
        <v>5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40</v>
      </c>
      <c r="DR179">
        <f t="shared" ca="1" si="701"/>
        <v>0</v>
      </c>
      <c r="DS179">
        <f t="shared" ca="1" si="702"/>
        <v>4</v>
      </c>
      <c r="DT179">
        <f t="shared" ca="1" si="703"/>
        <v>52</v>
      </c>
      <c r="DU179">
        <f t="shared" ca="1" si="704"/>
        <v>0</v>
      </c>
      <c r="DV179">
        <f t="shared" ca="1" si="585"/>
        <v>30.27</v>
      </c>
      <c r="DW179" t="str">
        <f t="shared" ca="1" si="705"/>
        <v>WON</v>
      </c>
      <c r="DX179">
        <f t="shared" ca="1" si="706"/>
        <v>4</v>
      </c>
      <c r="DY179">
        <f t="shared" ca="1" si="707"/>
        <v>3</v>
      </c>
      <c r="DZ179">
        <f t="shared" ca="1" si="708"/>
        <v>1</v>
      </c>
      <c r="EA179">
        <f t="shared" ca="1" si="709"/>
        <v>1</v>
      </c>
      <c r="EB179">
        <f t="shared" ca="1" si="710"/>
        <v>0</v>
      </c>
      <c r="EC179">
        <f t="shared" ca="1" si="711"/>
        <v>83</v>
      </c>
      <c r="ED179">
        <f t="shared" ca="1" si="712"/>
        <v>0</v>
      </c>
      <c r="EE179">
        <f t="shared" ca="1" si="713"/>
        <v>96</v>
      </c>
      <c r="EF179">
        <f t="shared" ca="1" si="714"/>
        <v>80</v>
      </c>
      <c r="EG179">
        <f t="shared" ca="1" si="715"/>
        <v>0</v>
      </c>
      <c r="EH179">
        <f t="shared" ca="1" si="716"/>
        <v>23.44</v>
      </c>
      <c r="EI179" t="str">
        <f t="shared" ca="1" si="717"/>
        <v>WON</v>
      </c>
      <c r="EJ179">
        <f t="shared" ca="1" si="718"/>
        <v>5</v>
      </c>
      <c r="EK179">
        <f t="shared" ca="1" si="719"/>
        <v>1</v>
      </c>
      <c r="EL179">
        <f t="shared" ca="1" si="720"/>
        <v>1</v>
      </c>
      <c r="EM179">
        <f t="shared" ca="1" si="721"/>
        <v>2</v>
      </c>
      <c r="EN179">
        <f t="shared" ca="1" si="722"/>
        <v>47</v>
      </c>
      <c r="EO179">
        <f t="shared" ca="1" si="723"/>
        <v>20</v>
      </c>
      <c r="EP179">
        <f t="shared" ca="1" si="724"/>
        <v>120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22.66</v>
      </c>
      <c r="EU179" t="str">
        <f t="shared" ca="1" si="729"/>
        <v>WON</v>
      </c>
      <c r="EV179">
        <f t="shared" ca="1" si="730"/>
        <v>7</v>
      </c>
      <c r="EW179">
        <f t="shared" ca="1" si="731"/>
        <v>4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0</v>
      </c>
      <c r="FB179">
        <f t="shared" ca="1" si="736"/>
        <v>40</v>
      </c>
      <c r="FC179">
        <f t="shared" ca="1" si="737"/>
        <v>20</v>
      </c>
      <c r="FD179">
        <f t="shared" ca="1" si="738"/>
        <v>16</v>
      </c>
      <c r="FE179">
        <f t="shared" ca="1" si="739"/>
        <v>0</v>
      </c>
      <c r="FF179">
        <f t="shared" ca="1" si="740"/>
        <v>27.33</v>
      </c>
      <c r="FG179" t="str">
        <f t="shared" ca="1" si="741"/>
        <v>WON</v>
      </c>
      <c r="FH179">
        <f t="shared" ca="1" si="742"/>
        <v>7</v>
      </c>
      <c r="FI179">
        <f t="shared" ca="1" si="743"/>
        <v>5</v>
      </c>
      <c r="FJ179">
        <f t="shared" ca="1" si="744"/>
        <v>0</v>
      </c>
      <c r="FK179">
        <f t="shared" ca="1" si="745"/>
        <v>1</v>
      </c>
      <c r="FL179">
        <f t="shared" ca="1" si="746"/>
        <v>0</v>
      </c>
      <c r="FM179">
        <f t="shared" ca="1" si="747"/>
        <v>4</v>
      </c>
      <c r="FN179">
        <f t="shared" ca="1" si="748"/>
        <v>121</v>
      </c>
      <c r="FO179">
        <f t="shared" ca="1" si="749"/>
        <v>60</v>
      </c>
      <c r="FP179">
        <f t="shared" ca="1" si="750"/>
        <v>0</v>
      </c>
      <c r="FQ179">
        <f t="shared" ca="1" si="751"/>
        <v>0</v>
      </c>
      <c r="FR179">
        <f t="shared" ca="1" si="752"/>
        <v>22.57</v>
      </c>
      <c r="FS179" t="str">
        <f t="shared" ca="1" si="753"/>
        <v>WON</v>
      </c>
      <c r="FT179">
        <f t="shared" ca="1" si="754"/>
        <v>3</v>
      </c>
      <c r="FU179">
        <f t="shared" ca="1" si="755"/>
        <v>3</v>
      </c>
      <c r="FV179">
        <f t="shared" ca="1" si="756"/>
        <v>0</v>
      </c>
      <c r="FW179">
        <f t="shared" ca="1" si="757"/>
        <v>2</v>
      </c>
      <c r="FX179">
        <f t="shared" ca="1" si="758"/>
        <v>24</v>
      </c>
      <c r="FY179">
        <f t="shared" ca="1" si="759"/>
        <v>0</v>
      </c>
      <c r="FZ179">
        <f t="shared" ca="1" si="760"/>
        <v>106</v>
      </c>
      <c r="GA179">
        <f t="shared" ca="1" si="761"/>
        <v>0</v>
      </c>
      <c r="GB179">
        <f t="shared" ca="1" si="762"/>
        <v>60</v>
      </c>
      <c r="GC179">
        <f t="shared" ca="1" si="763"/>
        <v>20</v>
      </c>
      <c r="GD179">
        <f t="shared" ca="1" si="764"/>
        <v>22.33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0</v>
      </c>
      <c r="GL179">
        <f t="shared" ca="1" si="772"/>
        <v>16</v>
      </c>
      <c r="GM179">
        <f t="shared" ca="1" si="773"/>
        <v>0</v>
      </c>
      <c r="GN179">
        <f t="shared" ca="1" si="774"/>
        <v>8</v>
      </c>
      <c r="GO179">
        <f t="shared" ca="1" si="775"/>
        <v>40</v>
      </c>
      <c r="GP179">
        <f t="shared" ca="1" si="776"/>
        <v>31.31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2</v>
      </c>
      <c r="GU179">
        <f t="shared" ca="1" si="781"/>
        <v>2</v>
      </c>
      <c r="GV179">
        <f t="shared" ca="1" si="782"/>
        <v>65</v>
      </c>
      <c r="GW179">
        <f t="shared" ca="1" si="783"/>
        <v>24</v>
      </c>
      <c r="GX179">
        <f t="shared" ca="1" si="784"/>
        <v>80</v>
      </c>
      <c r="GY179">
        <f t="shared" ca="1" si="785"/>
        <v>40</v>
      </c>
      <c r="GZ179">
        <f t="shared" ca="1" si="786"/>
        <v>0</v>
      </c>
      <c r="HA179">
        <f t="shared" ca="1" si="787"/>
        <v>0</v>
      </c>
      <c r="HB179">
        <f t="shared" ca="1" si="788"/>
        <v>28.9</v>
      </c>
      <c r="HC179" t="str">
        <f t="shared" ca="1" si="789"/>
        <v>WON</v>
      </c>
      <c r="HD179">
        <f t="shared" ca="1" si="790"/>
        <v>7</v>
      </c>
      <c r="HE179">
        <f t="shared" ca="1" si="791"/>
        <v>2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40</v>
      </c>
      <c r="HJ179">
        <f t="shared" ca="1" si="796"/>
        <v>40</v>
      </c>
      <c r="HK179">
        <f t="shared" ca="1" si="797"/>
        <v>56</v>
      </c>
      <c r="HL179">
        <f t="shared" ca="1" si="798"/>
        <v>0</v>
      </c>
      <c r="HM179">
        <f t="shared" ca="1" si="799"/>
        <v>0</v>
      </c>
      <c r="HN179">
        <f t="shared" ca="1" si="800"/>
        <v>25.56</v>
      </c>
      <c r="HO179" t="str">
        <f t="shared" ca="1" si="801"/>
        <v>WON</v>
      </c>
      <c r="HP179">
        <f t="shared" ca="1" si="802"/>
        <v>4</v>
      </c>
      <c r="HQ179">
        <f t="shared" ca="1" si="803"/>
        <v>3</v>
      </c>
      <c r="HR179">
        <f t="shared" ca="1" si="804"/>
        <v>1</v>
      </c>
      <c r="HS179">
        <f t="shared" ca="1" si="805"/>
        <v>2</v>
      </c>
      <c r="HT179">
        <f t="shared" ca="1" si="806"/>
        <v>36</v>
      </c>
      <c r="HU179">
        <f t="shared" ca="1" si="807"/>
        <v>170</v>
      </c>
      <c r="HV179">
        <f t="shared" ca="1" si="808"/>
        <v>8</v>
      </c>
      <c r="HW179">
        <f t="shared" ca="1" si="809"/>
        <v>0</v>
      </c>
      <c r="HX179">
        <f t="shared" ca="1" si="810"/>
        <v>80</v>
      </c>
      <c r="HY179">
        <f t="shared" ca="1" si="811"/>
        <v>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17</v>
      </c>
      <c r="G180">
        <f t="shared" ca="1" si="588"/>
        <v>16</v>
      </c>
      <c r="H180">
        <f t="shared" ca="1" si="589"/>
        <v>94.117647058823522</v>
      </c>
      <c r="I180">
        <f t="shared" ca="1" si="583"/>
        <v>27.422941176470591</v>
      </c>
      <c r="J180">
        <f t="shared" ca="1" si="590"/>
        <v>43.422941176470587</v>
      </c>
      <c r="K180">
        <f t="shared" ca="1" si="591"/>
        <v>43.422941158470586</v>
      </c>
      <c r="L180">
        <f t="shared" ca="1" si="592"/>
        <v>2</v>
      </c>
      <c r="M180">
        <f t="shared" ca="1" si="593"/>
        <v>31.31</v>
      </c>
      <c r="N180">
        <f t="shared" ca="1" si="594"/>
        <v>10</v>
      </c>
      <c r="O180">
        <f t="shared" ca="1" si="595"/>
        <v>31.309999981999997</v>
      </c>
      <c r="P180">
        <f t="shared" ca="1" si="596"/>
        <v>2</v>
      </c>
      <c r="Q180">
        <f t="shared" ca="1" si="597"/>
        <v>99</v>
      </c>
      <c r="R180">
        <f t="shared" ca="1" si="598"/>
        <v>51</v>
      </c>
      <c r="S180">
        <f t="shared" ca="1" si="599"/>
        <v>15</v>
      </c>
      <c r="T180">
        <f t="shared" ca="1" si="600"/>
        <v>246</v>
      </c>
      <c r="U180" t="str">
        <f t="shared" ca="1" si="584"/>
        <v>753984948900Jason Askew</v>
      </c>
      <c r="V180">
        <f t="shared" ca="1" si="601"/>
        <v>1</v>
      </c>
      <c r="W180">
        <f t="shared" si="602"/>
        <v>179</v>
      </c>
      <c r="X180" t="e">
        <f t="shared" ca="1" si="603"/>
        <v>#N/A</v>
      </c>
      <c r="Y180">
        <f t="shared" ca="1" si="604"/>
        <v>27</v>
      </c>
      <c r="Z180" t="str">
        <f t="shared" ca="1" si="605"/>
        <v>972Jason Askewzz</v>
      </c>
      <c r="AA180">
        <f t="shared" ca="1" si="606"/>
        <v>1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>
        <f t="shared" ca="1" si="645"/>
        <v>25.91</v>
      </c>
      <c r="BO180" t="str">
        <f t="shared" ca="1" si="646"/>
        <v>WON</v>
      </c>
      <c r="BP180">
        <f t="shared" ca="1" si="647"/>
        <v>4</v>
      </c>
      <c r="BQ180">
        <f t="shared" ca="1" si="648"/>
        <v>4</v>
      </c>
      <c r="BR180">
        <f t="shared" ca="1" si="649"/>
        <v>2</v>
      </c>
      <c r="BS180">
        <f t="shared" ca="1" si="650"/>
        <v>2</v>
      </c>
      <c r="BT180">
        <f t="shared" ca="1" si="651"/>
        <v>32</v>
      </c>
      <c r="BU180">
        <f t="shared" ca="1" si="652"/>
        <v>4</v>
      </c>
      <c r="BV180">
        <f t="shared" ca="1" si="653"/>
        <v>28</v>
      </c>
      <c r="BW180">
        <f t="shared" ca="1" si="654"/>
        <v>20</v>
      </c>
      <c r="BX180">
        <f t="shared" ca="1" si="655"/>
        <v>0</v>
      </c>
      <c r="BY180">
        <f t="shared" ca="1" si="656"/>
        <v>0</v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>
        <f t="shared" ca="1" si="669"/>
        <v>27.26</v>
      </c>
      <c r="CM180" t="str">
        <f t="shared" ca="1" si="670"/>
        <v>WON</v>
      </c>
      <c r="CN180">
        <f t="shared" ca="1" si="671"/>
        <v>6</v>
      </c>
      <c r="CO180">
        <f t="shared" ca="1" si="672"/>
        <v>2</v>
      </c>
      <c r="CP180">
        <f t="shared" ca="1" si="673"/>
        <v>0</v>
      </c>
      <c r="CQ180">
        <f t="shared" ca="1" si="674"/>
        <v>2</v>
      </c>
      <c r="CR180">
        <f t="shared" ca="1" si="675"/>
        <v>40</v>
      </c>
      <c r="CS180">
        <f t="shared" ca="1" si="676"/>
        <v>8</v>
      </c>
      <c r="CT180">
        <f t="shared" ca="1" si="677"/>
        <v>0</v>
      </c>
      <c r="CU180">
        <f t="shared" ca="1" si="678"/>
        <v>81</v>
      </c>
      <c r="CV180">
        <f t="shared" ca="1" si="679"/>
        <v>52</v>
      </c>
      <c r="CW180">
        <f t="shared" ca="1" si="680"/>
        <v>0</v>
      </c>
      <c r="CX180">
        <f t="shared" ca="1" si="681"/>
        <v>28.46</v>
      </c>
      <c r="CY180" t="str">
        <f t="shared" ca="1" si="682"/>
        <v>WON</v>
      </c>
      <c r="CZ180">
        <f t="shared" ca="1" si="683"/>
        <v>6</v>
      </c>
      <c r="DA180">
        <f t="shared" ca="1" si="684"/>
        <v>1</v>
      </c>
      <c r="DB180">
        <f t="shared" ca="1" si="685"/>
        <v>1</v>
      </c>
      <c r="DC180">
        <f t="shared" ca="1" si="686"/>
        <v>1</v>
      </c>
      <c r="DD180">
        <f t="shared" ca="1" si="687"/>
        <v>0</v>
      </c>
      <c r="DE180">
        <f t="shared" ca="1" si="688"/>
        <v>40</v>
      </c>
      <c r="DF180">
        <f t="shared" ca="1" si="689"/>
        <v>0</v>
      </c>
      <c r="DG180">
        <f t="shared" ca="1" si="690"/>
        <v>74</v>
      </c>
      <c r="DH180">
        <f t="shared" ca="1" si="691"/>
        <v>60</v>
      </c>
      <c r="DI180">
        <f t="shared" ca="1" si="692"/>
        <v>0</v>
      </c>
      <c r="DJ180">
        <f t="shared" ca="1" si="693"/>
        <v>28.9</v>
      </c>
      <c r="DK180" t="str">
        <f t="shared" ca="1" si="694"/>
        <v>WON</v>
      </c>
      <c r="DL180">
        <f t="shared" ca="1" si="695"/>
        <v>9</v>
      </c>
      <c r="DM180">
        <f t="shared" ca="1" si="696"/>
        <v>3</v>
      </c>
      <c r="DN180">
        <f t="shared" ca="1" si="697"/>
        <v>0</v>
      </c>
      <c r="DO180">
        <f t="shared" ca="1" si="698"/>
        <v>2</v>
      </c>
      <c r="DP180">
        <f t="shared" ca="1" si="699"/>
        <v>88</v>
      </c>
      <c r="DQ180">
        <f t="shared" ca="1" si="700"/>
        <v>32</v>
      </c>
      <c r="DR180">
        <f t="shared" ca="1" si="701"/>
        <v>52</v>
      </c>
      <c r="DS180">
        <f t="shared" ca="1" si="702"/>
        <v>12</v>
      </c>
      <c r="DT180">
        <f t="shared" ca="1" si="703"/>
        <v>0</v>
      </c>
      <c r="DU180">
        <f t="shared" ca="1" si="704"/>
        <v>0</v>
      </c>
      <c r="DV180">
        <f t="shared" ca="1" si="585"/>
        <v>25.47</v>
      </c>
      <c r="DW180" t="str">
        <f t="shared" ca="1" si="705"/>
        <v>WON</v>
      </c>
      <c r="DX180">
        <f t="shared" ca="1" si="706"/>
        <v>7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0</v>
      </c>
      <c r="EC180">
        <f t="shared" ca="1" si="711"/>
        <v>14</v>
      </c>
      <c r="ED180">
        <f t="shared" ca="1" si="712"/>
        <v>111</v>
      </c>
      <c r="EE180">
        <f t="shared" ca="1" si="713"/>
        <v>8</v>
      </c>
      <c r="EF180">
        <f t="shared" ca="1" si="714"/>
        <v>0</v>
      </c>
      <c r="EG180">
        <f t="shared" ca="1" si="715"/>
        <v>0</v>
      </c>
      <c r="EH180">
        <f t="shared" ca="1" si="716"/>
        <v>27.83</v>
      </c>
      <c r="EI180" t="str">
        <f t="shared" ca="1" si="717"/>
        <v>WON</v>
      </c>
      <c r="EJ180">
        <f t="shared" ca="1" si="718"/>
        <v>8</v>
      </c>
      <c r="EK180">
        <f t="shared" ca="1" si="719"/>
        <v>2</v>
      </c>
      <c r="EL180">
        <f t="shared" ca="1" si="720"/>
        <v>1</v>
      </c>
      <c r="EM180">
        <f t="shared" ca="1" si="721"/>
        <v>2</v>
      </c>
      <c r="EN180">
        <f t="shared" ca="1" si="722"/>
        <v>8</v>
      </c>
      <c r="EO180">
        <f t="shared" ca="1" si="723"/>
        <v>16</v>
      </c>
      <c r="EP180">
        <f t="shared" ca="1" si="724"/>
        <v>42</v>
      </c>
      <c r="EQ180">
        <f t="shared" ca="1" si="725"/>
        <v>8</v>
      </c>
      <c r="ER180">
        <f t="shared" ca="1" si="726"/>
        <v>0</v>
      </c>
      <c r="ES180">
        <f t="shared" ca="1" si="727"/>
        <v>0</v>
      </c>
      <c r="ET180">
        <f t="shared" ca="1" si="728"/>
        <v>25.49</v>
      </c>
      <c r="EU180" t="str">
        <f t="shared" ca="1" si="729"/>
        <v>WON</v>
      </c>
      <c r="EV180">
        <f t="shared" ca="1" si="730"/>
        <v>5</v>
      </c>
      <c r="EW180">
        <f t="shared" ca="1" si="731"/>
        <v>5</v>
      </c>
      <c r="EX180">
        <f t="shared" ca="1" si="732"/>
        <v>0</v>
      </c>
      <c r="EY180">
        <f t="shared" ca="1" si="733"/>
        <v>2</v>
      </c>
      <c r="EZ180">
        <f t="shared" ca="1" si="734"/>
        <v>40</v>
      </c>
      <c r="FA180">
        <f t="shared" ca="1" si="735"/>
        <v>16</v>
      </c>
      <c r="FB180">
        <f t="shared" ca="1" si="736"/>
        <v>4</v>
      </c>
      <c r="FC180">
        <f t="shared" ca="1" si="737"/>
        <v>0</v>
      </c>
      <c r="FD180">
        <f t="shared" ca="1" si="738"/>
        <v>60</v>
      </c>
      <c r="FE180">
        <f t="shared" ca="1" si="739"/>
        <v>0</v>
      </c>
      <c r="FF180">
        <f t="shared" ca="1" si="740"/>
        <v>24.62</v>
      </c>
      <c r="FG180" t="str">
        <f t="shared" ca="1" si="741"/>
        <v>WON</v>
      </c>
      <c r="FH180">
        <f t="shared" ca="1" si="742"/>
        <v>6</v>
      </c>
      <c r="FI180">
        <f t="shared" ca="1" si="743"/>
        <v>1</v>
      </c>
      <c r="FJ180">
        <f t="shared" ca="1" si="744"/>
        <v>3</v>
      </c>
      <c r="FK180">
        <f t="shared" ca="1" si="745"/>
        <v>2</v>
      </c>
      <c r="FL180">
        <f t="shared" ca="1" si="746"/>
        <v>40</v>
      </c>
      <c r="FM180">
        <f t="shared" ca="1" si="747"/>
        <v>0</v>
      </c>
      <c r="FN180">
        <f t="shared" ca="1" si="748"/>
        <v>20</v>
      </c>
      <c r="FO180">
        <f t="shared" ca="1" si="749"/>
        <v>16</v>
      </c>
      <c r="FP180">
        <f t="shared" ca="1" si="750"/>
        <v>116</v>
      </c>
      <c r="FQ180">
        <f t="shared" ca="1" si="751"/>
        <v>0</v>
      </c>
      <c r="FR180">
        <f t="shared" ca="1" si="752"/>
        <v>27.48</v>
      </c>
      <c r="FS180" t="str">
        <f t="shared" ca="1" si="753"/>
        <v>WON</v>
      </c>
      <c r="FT180">
        <f t="shared" ca="1" si="754"/>
        <v>4</v>
      </c>
      <c r="FU180">
        <f t="shared" ca="1" si="755"/>
        <v>4</v>
      </c>
      <c r="FV180">
        <f t="shared" ca="1" si="756"/>
        <v>1</v>
      </c>
      <c r="FW180">
        <f t="shared" ca="1" si="757"/>
        <v>1</v>
      </c>
      <c r="FX180">
        <f t="shared" ca="1" si="758"/>
        <v>0</v>
      </c>
      <c r="FY180">
        <f t="shared" ca="1" si="759"/>
        <v>0</v>
      </c>
      <c r="FZ180">
        <f t="shared" ca="1" si="760"/>
        <v>0</v>
      </c>
      <c r="GA180">
        <f t="shared" ca="1" si="761"/>
        <v>32</v>
      </c>
      <c r="GB180">
        <f t="shared" ca="1" si="762"/>
        <v>40</v>
      </c>
      <c r="GC180">
        <f t="shared" ca="1" si="763"/>
        <v>36</v>
      </c>
      <c r="GD180">
        <f t="shared" ca="1" si="764"/>
        <v>23.66</v>
      </c>
      <c r="GE180" t="str">
        <f t="shared" ca="1" si="765"/>
        <v>WON</v>
      </c>
      <c r="GF180">
        <f t="shared" ca="1" si="766"/>
        <v>2</v>
      </c>
      <c r="GG180">
        <f t="shared" ca="1" si="767"/>
        <v>5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80</v>
      </c>
      <c r="GL180">
        <f t="shared" ca="1" si="772"/>
        <v>25</v>
      </c>
      <c r="GM180">
        <f t="shared" ca="1" si="773"/>
        <v>0</v>
      </c>
      <c r="GN180">
        <f t="shared" ca="1" si="774"/>
        <v>16</v>
      </c>
      <c r="GO180">
        <f t="shared" ca="1" si="775"/>
        <v>0</v>
      </c>
      <c r="GP180">
        <f t="shared" ca="1" si="776"/>
        <v>27.33</v>
      </c>
      <c r="GQ180" t="str">
        <f t="shared" ca="1" si="777"/>
        <v>WON</v>
      </c>
      <c r="GR180">
        <f t="shared" ca="1" si="778"/>
        <v>5</v>
      </c>
      <c r="GS180">
        <f t="shared" ca="1" si="779"/>
        <v>1</v>
      </c>
      <c r="GT180">
        <f t="shared" ca="1" si="780"/>
        <v>1</v>
      </c>
      <c r="GU180">
        <f t="shared" ca="1" si="781"/>
        <v>2</v>
      </c>
      <c r="GV180">
        <f t="shared" ca="1" si="782"/>
        <v>56</v>
      </c>
      <c r="GW180">
        <f t="shared" ca="1" si="783"/>
        <v>16</v>
      </c>
      <c r="GX180">
        <f t="shared" ca="1" si="784"/>
        <v>12</v>
      </c>
      <c r="GY180">
        <f t="shared" ca="1" si="785"/>
        <v>40</v>
      </c>
      <c r="GZ180">
        <f t="shared" ca="1" si="786"/>
        <v>0</v>
      </c>
      <c r="HA180">
        <f t="shared" ca="1" si="787"/>
        <v>0</v>
      </c>
      <c r="HB180">
        <f t="shared" ca="1" si="788"/>
        <v>30.51</v>
      </c>
      <c r="HC180" t="str">
        <f t="shared" ca="1" si="789"/>
        <v>WON</v>
      </c>
      <c r="HD180">
        <f t="shared" ca="1" si="790"/>
        <v>6</v>
      </c>
      <c r="HE180">
        <f t="shared" ca="1" si="791"/>
        <v>3</v>
      </c>
      <c r="HF180">
        <f t="shared" ca="1" si="792"/>
        <v>2</v>
      </c>
      <c r="HG180">
        <f t="shared" ca="1" si="793"/>
        <v>2</v>
      </c>
      <c r="HH180">
        <f t="shared" ca="1" si="794"/>
        <v>32</v>
      </c>
      <c r="HI180">
        <f t="shared" ca="1" si="795"/>
        <v>4</v>
      </c>
      <c r="HJ180">
        <f t="shared" ca="1" si="796"/>
        <v>36</v>
      </c>
      <c r="HK180">
        <f t="shared" ca="1" si="797"/>
        <v>0</v>
      </c>
      <c r="HL180">
        <f t="shared" ca="1" si="798"/>
        <v>103</v>
      </c>
      <c r="HM180">
        <f t="shared" ca="1" si="799"/>
        <v>0</v>
      </c>
      <c r="HN180">
        <f t="shared" ca="1" si="800"/>
        <v>26.37</v>
      </c>
      <c r="HO180" t="str">
        <f t="shared" ca="1" si="801"/>
        <v>WON</v>
      </c>
      <c r="HP180">
        <f t="shared" ca="1" si="802"/>
        <v>6</v>
      </c>
      <c r="HQ180">
        <f t="shared" ca="1" si="803"/>
        <v>1</v>
      </c>
      <c r="HR180">
        <f t="shared" ca="1" si="804"/>
        <v>2</v>
      </c>
      <c r="HS180">
        <f t="shared" ca="1" si="805"/>
        <v>2</v>
      </c>
      <c r="HT180">
        <f t="shared" ca="1" si="806"/>
        <v>20</v>
      </c>
      <c r="HU180">
        <f t="shared" ca="1" si="807"/>
        <v>41</v>
      </c>
      <c r="HV180">
        <f t="shared" ca="1" si="808"/>
        <v>41</v>
      </c>
      <c r="HW180">
        <f t="shared" ca="1" si="809"/>
        <v>32</v>
      </c>
      <c r="HX180">
        <f t="shared" ca="1" si="810"/>
        <v>0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14</v>
      </c>
      <c r="G181">
        <f t="shared" ca="1" si="588"/>
        <v>7</v>
      </c>
      <c r="H181">
        <f t="shared" ca="1" si="589"/>
        <v>50</v>
      </c>
      <c r="I181">
        <f t="shared" ca="1" si="583"/>
        <v>24.132857142857144</v>
      </c>
      <c r="J181">
        <f t="shared" ca="1" si="590"/>
        <v>31.132857142857144</v>
      </c>
      <c r="K181">
        <f t="shared" ca="1" si="591"/>
        <v>31.132857124757145</v>
      </c>
      <c r="L181">
        <f t="shared" ca="1" si="592"/>
        <v>2</v>
      </c>
      <c r="M181">
        <f t="shared" ca="1" si="593"/>
        <v>26.99</v>
      </c>
      <c r="N181">
        <f t="shared" ca="1" si="594"/>
        <v>42</v>
      </c>
      <c r="O181">
        <f t="shared" ca="1" si="595"/>
        <v>26.989999981899999</v>
      </c>
      <c r="P181">
        <f t="shared" ca="1" si="596"/>
        <v>2</v>
      </c>
      <c r="Q181">
        <f t="shared" ca="1" si="597"/>
        <v>65</v>
      </c>
      <c r="R181">
        <f t="shared" ca="1" si="598"/>
        <v>20</v>
      </c>
      <c r="S181">
        <f t="shared" ca="1" si="599"/>
        <v>7</v>
      </c>
      <c r="T181">
        <f t="shared" ca="1" si="600"/>
        <v>126</v>
      </c>
      <c r="U181" t="str">
        <f t="shared" ca="1" si="584"/>
        <v>873992979934Doug Harwood</v>
      </c>
      <c r="V181">
        <f t="shared" ca="1" si="601"/>
        <v>41</v>
      </c>
      <c r="W181">
        <f t="shared" si="602"/>
        <v>180</v>
      </c>
      <c r="X181" t="e">
        <f t="shared" ca="1" si="603"/>
        <v>#N/A</v>
      </c>
      <c r="Y181">
        <f t="shared" ca="1" si="604"/>
        <v>14</v>
      </c>
      <c r="Z181" t="str">
        <f t="shared" ca="1" si="605"/>
        <v>985Doug Harwoodzz</v>
      </c>
      <c r="AA181">
        <f t="shared" ca="1" si="606"/>
        <v>24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23.38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2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5</v>
      </c>
      <c r="BW181">
        <f t="shared" ca="1" si="654"/>
        <v>0</v>
      </c>
      <c r="BX181">
        <f t="shared" ca="1" si="655"/>
        <v>8</v>
      </c>
      <c r="BY181">
        <f t="shared" ca="1" si="656"/>
        <v>90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22.99</v>
      </c>
      <c r="CM181" t="str">
        <f t="shared" ca="1" si="670"/>
        <v>LOST</v>
      </c>
      <c r="CN181">
        <f t="shared" ca="1" si="671"/>
        <v>4</v>
      </c>
      <c r="CO181">
        <f t="shared" ca="1" si="672"/>
        <v>2</v>
      </c>
      <c r="CP181">
        <f t="shared" ca="1" si="673"/>
        <v>0</v>
      </c>
      <c r="CQ181">
        <f t="shared" ca="1" si="674"/>
        <v>1</v>
      </c>
      <c r="CR181">
        <f t="shared" ca="1" si="675"/>
        <v>8</v>
      </c>
      <c r="CS181">
        <f t="shared" ca="1" si="676"/>
        <v>24</v>
      </c>
      <c r="CT181">
        <f t="shared" ca="1" si="677"/>
        <v>0</v>
      </c>
      <c r="CU181">
        <f t="shared" ca="1" si="678"/>
        <v>5</v>
      </c>
      <c r="CV181">
        <f t="shared" ca="1" si="679"/>
        <v>0</v>
      </c>
      <c r="CW181">
        <f t="shared" ca="1" si="680"/>
        <v>0</v>
      </c>
      <c r="CX181">
        <f t="shared" ca="1" si="681"/>
        <v>21.23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1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94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26.99</v>
      </c>
      <c r="DW181" t="str">
        <f t="shared" ca="1" si="705"/>
        <v>LOST</v>
      </c>
      <c r="DX181">
        <f t="shared" ca="1" si="706"/>
        <v>8</v>
      </c>
      <c r="DY181">
        <f t="shared" ca="1" si="707"/>
        <v>0</v>
      </c>
      <c r="DZ181">
        <f t="shared" ca="1" si="708"/>
        <v>0</v>
      </c>
      <c r="EA181">
        <f t="shared" ca="1" si="709"/>
        <v>1</v>
      </c>
      <c r="EB181">
        <f t="shared" ca="1" si="710"/>
        <v>100</v>
      </c>
      <c r="EC181">
        <f t="shared" ca="1" si="711"/>
        <v>0</v>
      </c>
      <c r="ED181">
        <f t="shared" ca="1" si="712"/>
        <v>0</v>
      </c>
      <c r="EE181">
        <f t="shared" ca="1" si="713"/>
        <v>96</v>
      </c>
      <c r="EF181">
        <f t="shared" ca="1" si="714"/>
        <v>0</v>
      </c>
      <c r="EG181">
        <f t="shared" ca="1" si="715"/>
        <v>0</v>
      </c>
      <c r="EH181">
        <f t="shared" ca="1" si="716"/>
        <v>26.15</v>
      </c>
      <c r="EI181" t="str">
        <f t="shared" ca="1" si="717"/>
        <v>WON</v>
      </c>
      <c r="EJ181">
        <f t="shared" ca="1" si="718"/>
        <v>2</v>
      </c>
      <c r="EK181">
        <f t="shared" ca="1" si="719"/>
        <v>3</v>
      </c>
      <c r="EL181">
        <f t="shared" ca="1" si="720"/>
        <v>1</v>
      </c>
      <c r="EM181">
        <f t="shared" ca="1" si="721"/>
        <v>1</v>
      </c>
      <c r="EN181">
        <f t="shared" ca="1" si="722"/>
        <v>0</v>
      </c>
      <c r="EO181">
        <f t="shared" ca="1" si="723"/>
        <v>56</v>
      </c>
      <c r="EP181">
        <f t="shared" ca="1" si="724"/>
        <v>0</v>
      </c>
      <c r="EQ181">
        <f t="shared" ca="1" si="725"/>
        <v>20</v>
      </c>
      <c r="ER181">
        <f t="shared" ca="1" si="726"/>
        <v>0</v>
      </c>
      <c r="ES181">
        <f t="shared" ca="1" si="727"/>
        <v>18</v>
      </c>
      <c r="ET181">
        <f t="shared" ca="1" si="728"/>
        <v>26.39</v>
      </c>
      <c r="EU181" t="str">
        <f t="shared" ca="1" si="729"/>
        <v>LOST</v>
      </c>
      <c r="EV181">
        <f t="shared" ca="1" si="730"/>
        <v>6</v>
      </c>
      <c r="EW181">
        <f t="shared" ca="1" si="731"/>
        <v>3</v>
      </c>
      <c r="EX181">
        <f t="shared" ca="1" si="732"/>
        <v>0</v>
      </c>
      <c r="EY181">
        <f t="shared" ca="1" si="733"/>
        <v>0</v>
      </c>
      <c r="EZ181">
        <f t="shared" ca="1" si="734"/>
        <v>0</v>
      </c>
      <c r="FA181">
        <f t="shared" ca="1" si="735"/>
        <v>0</v>
      </c>
      <c r="FB181">
        <f t="shared" ca="1" si="736"/>
        <v>74</v>
      </c>
      <c r="FC181">
        <f t="shared" ca="1" si="737"/>
        <v>0</v>
      </c>
      <c r="FD181">
        <f t="shared" ca="1" si="738"/>
        <v>0</v>
      </c>
      <c r="FE181">
        <f t="shared" ca="1" si="739"/>
        <v>0</v>
      </c>
      <c r="FF181">
        <f t="shared" ca="1" si="740"/>
        <v>23.74</v>
      </c>
      <c r="FG181" t="str">
        <f t="shared" ca="1" si="741"/>
        <v>LOST</v>
      </c>
      <c r="FH181">
        <f t="shared" ca="1" si="742"/>
        <v>1</v>
      </c>
      <c r="FI181">
        <f t="shared" ca="1" si="743"/>
        <v>0</v>
      </c>
      <c r="FJ181">
        <f t="shared" ca="1" si="744"/>
        <v>1</v>
      </c>
      <c r="FK181">
        <f t="shared" ca="1" si="745"/>
        <v>1</v>
      </c>
      <c r="FL181">
        <f t="shared" ca="1" si="746"/>
        <v>25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23.09</v>
      </c>
      <c r="FS181" t="str">
        <f t="shared" ca="1" si="753"/>
        <v>WON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1</v>
      </c>
      <c r="FX181">
        <f t="shared" ca="1" si="758"/>
        <v>0</v>
      </c>
      <c r="FY181">
        <f t="shared" ca="1" si="759"/>
        <v>32</v>
      </c>
      <c r="FZ181">
        <f t="shared" ca="1" si="760"/>
        <v>48</v>
      </c>
      <c r="GA181">
        <f t="shared" ca="1" si="761"/>
        <v>0</v>
      </c>
      <c r="GB181">
        <f t="shared" ca="1" si="762"/>
        <v>20</v>
      </c>
      <c r="GC181">
        <f t="shared" ca="1" si="763"/>
        <v>0</v>
      </c>
      <c r="GD181">
        <f t="shared" ca="1" si="764"/>
        <v>21.98</v>
      </c>
      <c r="GE181" t="str">
        <f t="shared" ca="1" si="765"/>
        <v>WON</v>
      </c>
      <c r="GF181">
        <f t="shared" ca="1" si="766"/>
        <v>4</v>
      </c>
      <c r="GG181">
        <f t="shared" ca="1" si="767"/>
        <v>1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25</v>
      </c>
      <c r="GL181">
        <f t="shared" ca="1" si="772"/>
        <v>0</v>
      </c>
      <c r="GM181">
        <f t="shared" ca="1" si="773"/>
        <v>36</v>
      </c>
      <c r="GN181">
        <f t="shared" ca="1" si="774"/>
        <v>16</v>
      </c>
      <c r="GO181">
        <f t="shared" ca="1" si="775"/>
        <v>0</v>
      </c>
      <c r="GP181">
        <f t="shared" ca="1" si="776"/>
        <v>26.32</v>
      </c>
      <c r="GQ181" t="str">
        <f t="shared" ca="1" si="777"/>
        <v>WON</v>
      </c>
      <c r="GR181">
        <f t="shared" ca="1" si="778"/>
        <v>8</v>
      </c>
      <c r="GS181">
        <f t="shared" ca="1" si="779"/>
        <v>1</v>
      </c>
      <c r="GT181">
        <f t="shared" ca="1" si="780"/>
        <v>0</v>
      </c>
      <c r="GU181">
        <f t="shared" ca="1" si="781"/>
        <v>2</v>
      </c>
      <c r="GV181">
        <f t="shared" ca="1" si="782"/>
        <v>20</v>
      </c>
      <c r="GW181">
        <f t="shared" ca="1" si="783"/>
        <v>68</v>
      </c>
      <c r="GX181">
        <f t="shared" ca="1" si="784"/>
        <v>32</v>
      </c>
      <c r="GY181">
        <f t="shared" ca="1" si="785"/>
        <v>0</v>
      </c>
      <c r="GZ181">
        <f t="shared" ca="1" si="786"/>
        <v>16</v>
      </c>
      <c r="HA181">
        <f t="shared" ca="1" si="787"/>
        <v>0</v>
      </c>
      <c r="HB181">
        <f t="shared" ca="1" si="788"/>
        <v>23.86</v>
      </c>
      <c r="HC181" t="str">
        <f t="shared" ca="1" si="789"/>
        <v>WON</v>
      </c>
      <c r="HD181">
        <f t="shared" ca="1" si="790"/>
        <v>4</v>
      </c>
      <c r="HE181">
        <f t="shared" ca="1" si="791"/>
        <v>1</v>
      </c>
      <c r="HF181">
        <f t="shared" ca="1" si="792"/>
        <v>2</v>
      </c>
      <c r="HG181">
        <f t="shared" ca="1" si="793"/>
        <v>2</v>
      </c>
      <c r="HH181">
        <f t="shared" ca="1" si="794"/>
        <v>16</v>
      </c>
      <c r="HI181">
        <f t="shared" ca="1" si="795"/>
        <v>20</v>
      </c>
      <c r="HJ181">
        <f t="shared" ca="1" si="796"/>
        <v>40</v>
      </c>
      <c r="HK181">
        <f t="shared" ca="1" si="797"/>
        <v>40</v>
      </c>
      <c r="HL181">
        <f t="shared" ca="1" si="798"/>
        <v>0</v>
      </c>
      <c r="HM181">
        <f t="shared" ca="1" si="799"/>
        <v>0</v>
      </c>
      <c r="HN181">
        <f t="shared" ca="1" si="800"/>
        <v>24.82</v>
      </c>
      <c r="HO181" t="str">
        <f t="shared" ca="1" si="801"/>
        <v>LOST</v>
      </c>
      <c r="HP181">
        <f t="shared" ca="1" si="802"/>
        <v>7</v>
      </c>
      <c r="HQ181">
        <f t="shared" ca="1" si="803"/>
        <v>3</v>
      </c>
      <c r="HR181">
        <f t="shared" ca="1" si="804"/>
        <v>0</v>
      </c>
      <c r="HS181">
        <f t="shared" ca="1" si="805"/>
        <v>1</v>
      </c>
      <c r="HT181">
        <f t="shared" ca="1" si="806"/>
        <v>10</v>
      </c>
      <c r="HU181">
        <f t="shared" ca="1" si="807"/>
        <v>32</v>
      </c>
      <c r="HV181">
        <f t="shared" ca="1" si="808"/>
        <v>0</v>
      </c>
      <c r="HW181">
        <f t="shared" ca="1" si="809"/>
        <v>0</v>
      </c>
      <c r="HX181">
        <f t="shared" ca="1" si="810"/>
        <v>28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6</v>
      </c>
      <c r="G182">
        <f t="shared" ca="1" si="588"/>
        <v>2</v>
      </c>
      <c r="H182">
        <f t="shared" ca="1" si="589"/>
        <v>33.333333333333329</v>
      </c>
      <c r="I182">
        <f t="shared" ca="1" si="583"/>
        <v>21.63</v>
      </c>
      <c r="J182">
        <f t="shared" ca="1" si="590"/>
        <v>23.63</v>
      </c>
      <c r="K182">
        <f t="shared" ca="1" si="591"/>
        <v>23.629999981799997</v>
      </c>
      <c r="L182">
        <f t="shared" ca="1" si="592"/>
        <v>2</v>
      </c>
      <c r="M182">
        <f t="shared" ca="1" si="593"/>
        <v>24.63</v>
      </c>
      <c r="N182">
        <f t="shared" ca="1" si="594"/>
        <v>75</v>
      </c>
      <c r="O182">
        <f t="shared" ca="1" si="595"/>
        <v>24.629999981799997</v>
      </c>
      <c r="P182">
        <f t="shared" ca="1" si="596"/>
        <v>2</v>
      </c>
      <c r="Q182">
        <f t="shared" ca="1" si="597"/>
        <v>22</v>
      </c>
      <c r="R182">
        <f t="shared" ca="1" si="598"/>
        <v>6</v>
      </c>
      <c r="S182">
        <f t="shared" ca="1" si="599"/>
        <v>0</v>
      </c>
      <c r="T182">
        <f t="shared" ca="1" si="600"/>
        <v>34</v>
      </c>
      <c r="U182" t="str">
        <f t="shared" ca="1" si="584"/>
        <v>965999993977Richard Mclaughlin</v>
      </c>
      <c r="V182">
        <f t="shared" ca="1" si="601"/>
        <v>92</v>
      </c>
      <c r="W182">
        <f t="shared" si="602"/>
        <v>181</v>
      </c>
      <c r="X182" t="e">
        <f t="shared" ca="1" si="603"/>
        <v>#N/A</v>
      </c>
      <c r="Y182">
        <f t="shared" ca="1" si="604"/>
        <v>5</v>
      </c>
      <c r="Z182" t="str">
        <f t="shared" ca="1" si="605"/>
        <v>994Richard Mclaughlinzz</v>
      </c>
      <c r="AA182">
        <f t="shared" ca="1" si="606"/>
        <v>77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>
        <f t="shared" ca="1" si="669"/>
        <v>24.63</v>
      </c>
      <c r="CM182" t="str">
        <f t="shared" ca="1" si="670"/>
        <v>WON</v>
      </c>
      <c r="CN182">
        <f t="shared" ca="1" si="671"/>
        <v>2</v>
      </c>
      <c r="CO182">
        <f t="shared" ca="1" si="672"/>
        <v>3</v>
      </c>
      <c r="CP182">
        <f t="shared" ca="1" si="673"/>
        <v>0</v>
      </c>
      <c r="CQ182">
        <f t="shared" ca="1" si="674"/>
        <v>1</v>
      </c>
      <c r="CR182">
        <f t="shared" ca="1" si="675"/>
        <v>0</v>
      </c>
      <c r="CS182">
        <f t="shared" ca="1" si="676"/>
        <v>0</v>
      </c>
      <c r="CT182">
        <f t="shared" ca="1" si="677"/>
        <v>58</v>
      </c>
      <c r="CU182">
        <f t="shared" ca="1" si="678"/>
        <v>30</v>
      </c>
      <c r="CV182">
        <f t="shared" ca="1" si="679"/>
        <v>48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19.47</v>
      </c>
      <c r="DK182" t="str">
        <f t="shared" ca="1" si="694"/>
        <v>LOST</v>
      </c>
      <c r="DL182">
        <f t="shared" ca="1" si="695"/>
        <v>4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40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>
        <f t="shared" ca="1" si="740"/>
        <v>22.08</v>
      </c>
      <c r="FG182" t="str">
        <f t="shared" ca="1" si="741"/>
        <v>LOST</v>
      </c>
      <c r="FH182">
        <f t="shared" ca="1" si="742"/>
        <v>7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20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>
        <f t="shared" ca="1" si="788"/>
        <v>18.899999999999999</v>
      </c>
      <c r="HC182" t="str">
        <f t="shared" ca="1" si="789"/>
        <v>LOST</v>
      </c>
      <c r="HD182">
        <f t="shared" ca="1" si="790"/>
        <v>2</v>
      </c>
      <c r="HE182">
        <f t="shared" ca="1" si="791"/>
        <v>0</v>
      </c>
      <c r="HF182">
        <f t="shared" ca="1" si="792"/>
        <v>0</v>
      </c>
      <c r="HG182">
        <f t="shared" ca="1" si="793"/>
        <v>1</v>
      </c>
      <c r="HH182">
        <f t="shared" ca="1" si="794"/>
        <v>34</v>
      </c>
      <c r="HI182">
        <f t="shared" ca="1" si="795"/>
        <v>0</v>
      </c>
      <c r="HJ182">
        <f t="shared" ca="1" si="796"/>
        <v>0</v>
      </c>
      <c r="HK182">
        <f t="shared" ca="1" si="797"/>
        <v>0</v>
      </c>
      <c r="HL182">
        <f t="shared" ca="1" si="798"/>
        <v>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130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346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137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13</v>
      </c>
      <c r="G184">
        <f t="shared" ca="1" si="588"/>
        <v>6</v>
      </c>
      <c r="H184">
        <f t="shared" ca="1" si="589"/>
        <v>46.153846153846153</v>
      </c>
      <c r="I184">
        <f t="shared" ca="1" si="583"/>
        <v>22.569230769230771</v>
      </c>
      <c r="J184">
        <f t="shared" ca="1" si="590"/>
        <v>28.569230769230771</v>
      </c>
      <c r="K184">
        <f t="shared" ca="1" si="591"/>
        <v>28.569230750830769</v>
      </c>
      <c r="L184">
        <f t="shared" ca="1" si="592"/>
        <v>2</v>
      </c>
      <c r="M184">
        <f t="shared" ca="1" si="593"/>
        <v>26.84</v>
      </c>
      <c r="N184">
        <f t="shared" ca="1" si="594"/>
        <v>44</v>
      </c>
      <c r="O184">
        <f t="shared" ca="1" si="595"/>
        <v>26.839999981599998</v>
      </c>
      <c r="P184">
        <f t="shared" ca="1" si="596"/>
        <v>2</v>
      </c>
      <c r="Q184">
        <f t="shared" ca="1" si="597"/>
        <v>47</v>
      </c>
      <c r="R184">
        <f t="shared" ca="1" si="598"/>
        <v>18</v>
      </c>
      <c r="S184">
        <f t="shared" ca="1" si="599"/>
        <v>2</v>
      </c>
      <c r="T184">
        <f t="shared" ca="1" si="600"/>
        <v>89</v>
      </c>
      <c r="U184" t="str">
        <f t="shared" ca="1" si="584"/>
        <v>910997981952Charlie Martin</v>
      </c>
      <c r="V184">
        <f t="shared" ca="1" si="601"/>
        <v>65</v>
      </c>
      <c r="W184">
        <f t="shared" si="602"/>
        <v>183</v>
      </c>
      <c r="X184" t="e">
        <f t="shared" ca="1" si="603"/>
        <v>#N/A</v>
      </c>
      <c r="Y184">
        <f t="shared" ca="1" si="604"/>
        <v>10</v>
      </c>
      <c r="Z184" t="str">
        <f t="shared" ca="1" si="605"/>
        <v>989Charlie Martinzz</v>
      </c>
      <c r="AA184">
        <f t="shared" ca="1" si="606"/>
        <v>47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>
        <f t="shared" ca="1" si="645"/>
        <v>23.49</v>
      </c>
      <c r="BO184" t="str">
        <f t="shared" ca="1" si="646"/>
        <v>WON</v>
      </c>
      <c r="BP184">
        <f t="shared" ca="1" si="647"/>
        <v>3</v>
      </c>
      <c r="BQ184">
        <f t="shared" ca="1" si="648"/>
        <v>3</v>
      </c>
      <c r="BR184">
        <f t="shared" ca="1" si="649"/>
        <v>0</v>
      </c>
      <c r="BS184">
        <f t="shared" ca="1" si="650"/>
        <v>1</v>
      </c>
      <c r="BT184">
        <f t="shared" ca="1" si="651"/>
        <v>0</v>
      </c>
      <c r="BU184">
        <f t="shared" ca="1" si="652"/>
        <v>0</v>
      </c>
      <c r="BV184">
        <f t="shared" ca="1" si="653"/>
        <v>84</v>
      </c>
      <c r="BW184">
        <f t="shared" ca="1" si="654"/>
        <v>16</v>
      </c>
      <c r="BX184">
        <f t="shared" ca="1" si="655"/>
        <v>49</v>
      </c>
      <c r="BY184">
        <f t="shared" ca="1" si="656"/>
        <v>0</v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24.05</v>
      </c>
      <c r="CY184" t="str">
        <f t="shared" ca="1" si="682"/>
        <v>LOST</v>
      </c>
      <c r="CZ184">
        <f t="shared" ca="1" si="683"/>
        <v>2</v>
      </c>
      <c r="DA184">
        <f t="shared" ca="1" si="684"/>
        <v>2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20</v>
      </c>
      <c r="DF184">
        <f t="shared" ca="1" si="689"/>
        <v>0</v>
      </c>
      <c r="DG184">
        <f t="shared" ca="1" si="690"/>
        <v>113</v>
      </c>
      <c r="DH184">
        <f t="shared" ca="1" si="691"/>
        <v>0</v>
      </c>
      <c r="DI184">
        <f t="shared" ca="1" si="692"/>
        <v>0</v>
      </c>
      <c r="DJ184">
        <f t="shared" ca="1" si="693"/>
        <v>26.84</v>
      </c>
      <c r="DK184" t="str">
        <f t="shared" ca="1" si="694"/>
        <v>WON</v>
      </c>
      <c r="DL184">
        <f t="shared" ca="1" si="695"/>
        <v>4</v>
      </c>
      <c r="DM184">
        <f t="shared" ca="1" si="696"/>
        <v>1</v>
      </c>
      <c r="DN184">
        <f t="shared" ca="1" si="697"/>
        <v>0</v>
      </c>
      <c r="DO184">
        <f t="shared" ca="1" si="698"/>
        <v>2</v>
      </c>
      <c r="DP184">
        <f t="shared" ca="1" si="699"/>
        <v>20</v>
      </c>
      <c r="DQ184">
        <f t="shared" ca="1" si="700"/>
        <v>72</v>
      </c>
      <c r="DR184">
        <f t="shared" ca="1" si="701"/>
        <v>42</v>
      </c>
      <c r="DS184">
        <f t="shared" ca="1" si="702"/>
        <v>65</v>
      </c>
      <c r="DT184">
        <f t="shared" ca="1" si="703"/>
        <v>0</v>
      </c>
      <c r="DU184">
        <f t="shared" ca="1" si="704"/>
        <v>0</v>
      </c>
      <c r="DV184">
        <f t="shared" ca="1" si="585"/>
        <v>25.01</v>
      </c>
      <c r="DW184" t="str">
        <f t="shared" ca="1" si="705"/>
        <v>LOST</v>
      </c>
      <c r="DX184">
        <f t="shared" ca="1" si="706"/>
        <v>4</v>
      </c>
      <c r="DY184">
        <f t="shared" ca="1" si="707"/>
        <v>3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20</v>
      </c>
      <c r="ED184">
        <f t="shared" ca="1" si="712"/>
        <v>0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>
        <f t="shared" ca="1" si="716"/>
        <v>22.13</v>
      </c>
      <c r="EI184" t="str">
        <f t="shared" ca="1" si="717"/>
        <v>LOST</v>
      </c>
      <c r="EJ184">
        <f t="shared" ca="1" si="718"/>
        <v>5</v>
      </c>
      <c r="EK184">
        <f t="shared" ca="1" si="719"/>
        <v>1</v>
      </c>
      <c r="EL184">
        <f t="shared" ca="1" si="720"/>
        <v>1</v>
      </c>
      <c r="EM184">
        <f t="shared" ca="1" si="721"/>
        <v>1</v>
      </c>
      <c r="EN184">
        <f t="shared" ca="1" si="722"/>
        <v>16</v>
      </c>
      <c r="EO184">
        <f t="shared" ca="1" si="723"/>
        <v>12</v>
      </c>
      <c r="EP184">
        <f t="shared" ca="1" si="724"/>
        <v>0</v>
      </c>
      <c r="EQ184">
        <f t="shared" ca="1" si="725"/>
        <v>0</v>
      </c>
      <c r="ER184">
        <f t="shared" ca="1" si="726"/>
        <v>0</v>
      </c>
      <c r="ES184">
        <f t="shared" ca="1" si="727"/>
        <v>0</v>
      </c>
      <c r="ET184">
        <f t="shared" ca="1" si="728"/>
        <v>18.73</v>
      </c>
      <c r="EU184" t="str">
        <f t="shared" ca="1" si="729"/>
        <v>WON</v>
      </c>
      <c r="EV184">
        <f t="shared" ca="1" si="730"/>
        <v>5</v>
      </c>
      <c r="EW184">
        <f t="shared" ca="1" si="731"/>
        <v>0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0</v>
      </c>
      <c r="FB184">
        <f t="shared" ca="1" si="736"/>
        <v>10</v>
      </c>
      <c r="FC184">
        <f t="shared" ca="1" si="737"/>
        <v>4</v>
      </c>
      <c r="FD184">
        <f t="shared" ca="1" si="738"/>
        <v>0</v>
      </c>
      <c r="FE184">
        <f t="shared" ca="1" si="739"/>
        <v>40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>
        <f t="shared" ca="1" si="764"/>
        <v>20.170000000000002</v>
      </c>
      <c r="GE184" t="str">
        <f t="shared" ca="1" si="765"/>
        <v>LOST</v>
      </c>
      <c r="GF184">
        <f t="shared" ca="1" si="766"/>
        <v>1</v>
      </c>
      <c r="GG184">
        <f t="shared" ca="1" si="767"/>
        <v>2</v>
      </c>
      <c r="GH184">
        <f t="shared" ca="1" si="768"/>
        <v>0</v>
      </c>
      <c r="GI184">
        <f t="shared" ca="1" si="769"/>
        <v>0</v>
      </c>
      <c r="GJ184">
        <f t="shared" ca="1" si="770"/>
        <v>0</v>
      </c>
      <c r="GK184">
        <f t="shared" ca="1" si="771"/>
        <v>0</v>
      </c>
      <c r="GL184">
        <f t="shared" ca="1" si="772"/>
        <v>0</v>
      </c>
      <c r="GM184">
        <f t="shared" ca="1" si="773"/>
        <v>0</v>
      </c>
      <c r="GN184">
        <f t="shared" ca="1" si="774"/>
        <v>0</v>
      </c>
      <c r="GO184">
        <f t="shared" ca="1" si="775"/>
        <v>0</v>
      </c>
      <c r="GP184">
        <f t="shared" ca="1" si="776"/>
        <v>20.81</v>
      </c>
      <c r="GQ184" t="str">
        <f t="shared" ca="1" si="777"/>
        <v>LOST</v>
      </c>
      <c r="GR184">
        <f t="shared" ca="1" si="778"/>
        <v>3</v>
      </c>
      <c r="GS184">
        <f t="shared" ca="1" si="779"/>
        <v>1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10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>
        <f t="shared" ca="1" si="800"/>
        <v>22.1</v>
      </c>
      <c r="HO184" t="str">
        <f t="shared" ca="1" si="801"/>
        <v>WON</v>
      </c>
      <c r="HP184">
        <f t="shared" ca="1" si="802"/>
        <v>4</v>
      </c>
      <c r="HQ184">
        <f t="shared" ca="1" si="803"/>
        <v>0</v>
      </c>
      <c r="HR184">
        <f t="shared" ca="1" si="804"/>
        <v>1</v>
      </c>
      <c r="HS184">
        <f t="shared" ca="1" si="805"/>
        <v>1</v>
      </c>
      <c r="HT184">
        <f t="shared" ca="1" si="806"/>
        <v>0</v>
      </c>
      <c r="HU184">
        <f t="shared" ca="1" si="807"/>
        <v>38</v>
      </c>
      <c r="HV184">
        <f t="shared" ca="1" si="808"/>
        <v>92</v>
      </c>
      <c r="HW184">
        <f t="shared" ca="1" si="809"/>
        <v>20</v>
      </c>
      <c r="HX184">
        <f t="shared" ca="1" si="810"/>
        <v>0</v>
      </c>
      <c r="HY184">
        <f t="shared" ca="1" si="811"/>
        <v>0</v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15</v>
      </c>
      <c r="G185">
        <f t="shared" ca="1" si="588"/>
        <v>12</v>
      </c>
      <c r="H185">
        <f t="shared" ca="1" si="589"/>
        <v>80</v>
      </c>
      <c r="I185">
        <f t="shared" ca="1" si="583"/>
        <v>25.386666666666667</v>
      </c>
      <c r="J185">
        <f t="shared" ca="1" si="590"/>
        <v>37.38666666666667</v>
      </c>
      <c r="K185">
        <f t="shared" ca="1" si="591"/>
        <v>37.386666648166667</v>
      </c>
      <c r="L185">
        <f t="shared" ca="1" si="592"/>
        <v>2</v>
      </c>
      <c r="M185">
        <f t="shared" ca="1" si="593"/>
        <v>28.9</v>
      </c>
      <c r="N185">
        <f t="shared" ca="1" si="594"/>
        <v>22</v>
      </c>
      <c r="O185">
        <f t="shared" ca="1" si="595"/>
        <v>28.899999981499999</v>
      </c>
      <c r="P185">
        <f t="shared" ca="1" si="596"/>
        <v>2</v>
      </c>
      <c r="Q185">
        <f t="shared" ca="1" si="597"/>
        <v>87</v>
      </c>
      <c r="R185">
        <f t="shared" ca="1" si="598"/>
        <v>38</v>
      </c>
      <c r="S185">
        <f t="shared" ca="1" si="599"/>
        <v>8</v>
      </c>
      <c r="T185">
        <f t="shared" ca="1" si="600"/>
        <v>187</v>
      </c>
      <c r="U185" t="str">
        <f t="shared" ca="1" si="584"/>
        <v>812991961912Dave Askew</v>
      </c>
      <c r="V185">
        <f t="shared" ca="1" si="601"/>
        <v>10</v>
      </c>
      <c r="W185">
        <f t="shared" si="602"/>
        <v>184</v>
      </c>
      <c r="X185" t="e">
        <f t="shared" ca="1" si="603"/>
        <v>#N/A</v>
      </c>
      <c r="Y185">
        <f t="shared" ca="1" si="604"/>
        <v>18</v>
      </c>
      <c r="Z185" t="str">
        <f t="shared" ca="1" si="605"/>
        <v>981Dave Askewzz</v>
      </c>
      <c r="AA185">
        <f t="shared" ca="1" si="606"/>
        <v>10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>
        <f t="shared" ca="1" si="645"/>
        <v>23.37</v>
      </c>
      <c r="BO185" t="str">
        <f t="shared" ca="1" si="646"/>
        <v>WON</v>
      </c>
      <c r="BP185">
        <f t="shared" ca="1" si="647"/>
        <v>5</v>
      </c>
      <c r="BQ185">
        <f t="shared" ca="1" si="648"/>
        <v>3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0</v>
      </c>
      <c r="BV185">
        <f t="shared" ca="1" si="653"/>
        <v>32</v>
      </c>
      <c r="BW185">
        <f t="shared" ca="1" si="654"/>
        <v>10</v>
      </c>
      <c r="BX185">
        <f t="shared" ca="1" si="655"/>
        <v>40</v>
      </c>
      <c r="BY185">
        <f t="shared" ca="1" si="656"/>
        <v>0</v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>
        <f t="shared" ca="1" si="669"/>
        <v>26.6</v>
      </c>
      <c r="CM185" t="str">
        <f t="shared" ca="1" si="670"/>
        <v>LOST</v>
      </c>
      <c r="CN185">
        <f t="shared" ca="1" si="671"/>
        <v>6</v>
      </c>
      <c r="CO185">
        <f t="shared" ca="1" si="672"/>
        <v>4</v>
      </c>
      <c r="CP185">
        <f t="shared" ca="1" si="673"/>
        <v>1</v>
      </c>
      <c r="CQ185">
        <f t="shared" ca="1" si="674"/>
        <v>0</v>
      </c>
      <c r="CR185">
        <f t="shared" ca="1" si="675"/>
        <v>0</v>
      </c>
      <c r="CS185">
        <f t="shared" ca="1" si="676"/>
        <v>39</v>
      </c>
      <c r="CT185">
        <f t="shared" ca="1" si="677"/>
        <v>68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24.99</v>
      </c>
      <c r="CY185" t="str">
        <f t="shared" ca="1" si="682"/>
        <v>LOST</v>
      </c>
      <c r="CZ185">
        <f t="shared" ca="1" si="683"/>
        <v>8</v>
      </c>
      <c r="DA185">
        <f t="shared" ca="1" si="684"/>
        <v>3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47</v>
      </c>
      <c r="DH185">
        <f t="shared" ca="1" si="691"/>
        <v>25</v>
      </c>
      <c r="DI185">
        <f t="shared" ca="1" si="692"/>
        <v>0</v>
      </c>
      <c r="DJ185">
        <f t="shared" ca="1" si="693"/>
        <v>28.9</v>
      </c>
      <c r="DK185" t="str">
        <f t="shared" ca="1" si="694"/>
        <v>WON</v>
      </c>
      <c r="DL185">
        <f t="shared" ca="1" si="695"/>
        <v>7</v>
      </c>
      <c r="DM185">
        <f t="shared" ca="1" si="696"/>
        <v>4</v>
      </c>
      <c r="DN185">
        <f t="shared" ca="1" si="697"/>
        <v>0</v>
      </c>
      <c r="DO185">
        <f t="shared" ca="1" si="698"/>
        <v>2</v>
      </c>
      <c r="DP185">
        <f t="shared" ca="1" si="699"/>
        <v>42</v>
      </c>
      <c r="DQ185">
        <f t="shared" ca="1" si="700"/>
        <v>78</v>
      </c>
      <c r="DR185">
        <f t="shared" ca="1" si="701"/>
        <v>32</v>
      </c>
      <c r="DS185">
        <f t="shared" ca="1" si="702"/>
        <v>25</v>
      </c>
      <c r="DT185">
        <f t="shared" ca="1" si="703"/>
        <v>0</v>
      </c>
      <c r="DU185">
        <f t="shared" ca="1" si="704"/>
        <v>0</v>
      </c>
      <c r="DV185">
        <f t="shared" ca="1" si="585"/>
        <v>28.11</v>
      </c>
      <c r="DW185" t="str">
        <f t="shared" ca="1" si="705"/>
        <v>WON</v>
      </c>
      <c r="DX185">
        <f t="shared" ca="1" si="706"/>
        <v>6</v>
      </c>
      <c r="DY185">
        <f t="shared" ca="1" si="707"/>
        <v>2</v>
      </c>
      <c r="DZ185">
        <f t="shared" ca="1" si="708"/>
        <v>2</v>
      </c>
      <c r="EA185">
        <f t="shared" ca="1" si="709"/>
        <v>1</v>
      </c>
      <c r="EB185">
        <f t="shared" ca="1" si="710"/>
        <v>0</v>
      </c>
      <c r="EC185">
        <f t="shared" ca="1" si="711"/>
        <v>24</v>
      </c>
      <c r="ED185">
        <f t="shared" ca="1" si="712"/>
        <v>0</v>
      </c>
      <c r="EE185">
        <f t="shared" ca="1" si="713"/>
        <v>20</v>
      </c>
      <c r="EF185">
        <f t="shared" ca="1" si="714"/>
        <v>41</v>
      </c>
      <c r="EG185">
        <f t="shared" ca="1" si="715"/>
        <v>0</v>
      </c>
      <c r="EH185">
        <f t="shared" ca="1" si="716"/>
        <v>22.77</v>
      </c>
      <c r="EI185" t="str">
        <f t="shared" ca="1" si="717"/>
        <v>WON</v>
      </c>
      <c r="EJ185">
        <f t="shared" ca="1" si="718"/>
        <v>8</v>
      </c>
      <c r="EK185">
        <f t="shared" ca="1" si="719"/>
        <v>2</v>
      </c>
      <c r="EL185">
        <f t="shared" ca="1" si="720"/>
        <v>0</v>
      </c>
      <c r="EM185">
        <f t="shared" ca="1" si="721"/>
        <v>1</v>
      </c>
      <c r="EN185">
        <f t="shared" ca="1" si="722"/>
        <v>0</v>
      </c>
      <c r="EO185">
        <f t="shared" ca="1" si="723"/>
        <v>6</v>
      </c>
      <c r="EP185">
        <f t="shared" ca="1" si="724"/>
        <v>101</v>
      </c>
      <c r="EQ185">
        <f t="shared" ca="1" si="725"/>
        <v>16</v>
      </c>
      <c r="ER185">
        <f t="shared" ca="1" si="726"/>
        <v>0</v>
      </c>
      <c r="ES185">
        <f t="shared" ca="1" si="727"/>
        <v>0</v>
      </c>
      <c r="ET185">
        <f t="shared" ca="1" si="728"/>
        <v>25.67</v>
      </c>
      <c r="EU185" t="str">
        <f t="shared" ca="1" si="729"/>
        <v>WON</v>
      </c>
      <c r="EV185">
        <f t="shared" ca="1" si="730"/>
        <v>5</v>
      </c>
      <c r="EW185">
        <f t="shared" ca="1" si="731"/>
        <v>2</v>
      </c>
      <c r="EX185">
        <f t="shared" ca="1" si="732"/>
        <v>1</v>
      </c>
      <c r="EY185">
        <f t="shared" ca="1" si="733"/>
        <v>2</v>
      </c>
      <c r="EZ185">
        <f t="shared" ca="1" si="734"/>
        <v>82</v>
      </c>
      <c r="FA185">
        <f t="shared" ca="1" si="735"/>
        <v>20</v>
      </c>
      <c r="FB185">
        <f t="shared" ca="1" si="736"/>
        <v>0</v>
      </c>
      <c r="FC185">
        <f t="shared" ca="1" si="737"/>
        <v>40</v>
      </c>
      <c r="FD185">
        <f t="shared" ca="1" si="738"/>
        <v>0</v>
      </c>
      <c r="FE185">
        <f t="shared" ca="1" si="739"/>
        <v>16</v>
      </c>
      <c r="FF185">
        <f t="shared" ca="1" si="740"/>
        <v>26.36</v>
      </c>
      <c r="FG185" t="str">
        <f t="shared" ca="1" si="741"/>
        <v>WON</v>
      </c>
      <c r="FH185">
        <f t="shared" ca="1" si="742"/>
        <v>9</v>
      </c>
      <c r="FI185">
        <f t="shared" ca="1" si="743"/>
        <v>2</v>
      </c>
      <c r="FJ185">
        <f t="shared" ca="1" si="744"/>
        <v>1</v>
      </c>
      <c r="FK185">
        <f t="shared" ca="1" si="745"/>
        <v>1</v>
      </c>
      <c r="FL185">
        <f t="shared" ca="1" si="746"/>
        <v>0</v>
      </c>
      <c r="FM185">
        <f t="shared" ca="1" si="747"/>
        <v>8</v>
      </c>
      <c r="FN185">
        <f t="shared" ca="1" si="748"/>
        <v>14</v>
      </c>
      <c r="FO185">
        <f t="shared" ca="1" si="749"/>
        <v>0</v>
      </c>
      <c r="FP185">
        <f t="shared" ca="1" si="750"/>
        <v>24</v>
      </c>
      <c r="FQ185">
        <f t="shared" ca="1" si="751"/>
        <v>0</v>
      </c>
      <c r="FR185">
        <f t="shared" ca="1" si="752"/>
        <v>22.92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2</v>
      </c>
      <c r="FX185">
        <f t="shared" ca="1" si="758"/>
        <v>48</v>
      </c>
      <c r="FY185">
        <f t="shared" ca="1" si="759"/>
        <v>40</v>
      </c>
      <c r="FZ185">
        <f t="shared" ca="1" si="760"/>
        <v>2</v>
      </c>
      <c r="GA185">
        <f t="shared" ca="1" si="761"/>
        <v>0</v>
      </c>
      <c r="GB185">
        <f t="shared" ca="1" si="762"/>
        <v>40</v>
      </c>
      <c r="GC185">
        <f t="shared" ca="1" si="763"/>
        <v>0</v>
      </c>
      <c r="GD185">
        <f t="shared" ca="1" si="764"/>
        <v>28.36</v>
      </c>
      <c r="GE185" t="str">
        <f t="shared" ca="1" si="765"/>
        <v>WON</v>
      </c>
      <c r="GF185">
        <f t="shared" ca="1" si="766"/>
        <v>3</v>
      </c>
      <c r="GG185">
        <f t="shared" ca="1" si="767"/>
        <v>4</v>
      </c>
      <c r="GH185">
        <f t="shared" ca="1" si="768"/>
        <v>0</v>
      </c>
      <c r="GI185">
        <f t="shared" ca="1" si="769"/>
        <v>2</v>
      </c>
      <c r="GJ185">
        <f t="shared" ca="1" si="770"/>
        <v>4</v>
      </c>
      <c r="GK185">
        <f t="shared" ca="1" si="771"/>
        <v>40</v>
      </c>
      <c r="GL185">
        <f t="shared" ca="1" si="772"/>
        <v>52</v>
      </c>
      <c r="GM185">
        <f t="shared" ca="1" si="773"/>
        <v>65</v>
      </c>
      <c r="GN185">
        <f t="shared" ca="1" si="774"/>
        <v>0</v>
      </c>
      <c r="GO185">
        <f t="shared" ca="1" si="775"/>
        <v>0</v>
      </c>
      <c r="GP185">
        <f t="shared" ca="1" si="776"/>
        <v>27.77</v>
      </c>
      <c r="GQ185" t="str">
        <f t="shared" ca="1" si="777"/>
        <v>WON</v>
      </c>
      <c r="GR185">
        <f t="shared" ca="1" si="778"/>
        <v>7</v>
      </c>
      <c r="GS185">
        <f t="shared" ca="1" si="779"/>
        <v>1</v>
      </c>
      <c r="GT185">
        <f t="shared" ca="1" si="780"/>
        <v>1</v>
      </c>
      <c r="GU185">
        <f t="shared" ca="1" si="781"/>
        <v>1</v>
      </c>
      <c r="GV185">
        <f t="shared" ca="1" si="782"/>
        <v>0</v>
      </c>
      <c r="GW185">
        <f t="shared" ca="1" si="783"/>
        <v>0</v>
      </c>
      <c r="GX185">
        <f t="shared" ca="1" si="784"/>
        <v>90</v>
      </c>
      <c r="GY185">
        <f t="shared" ca="1" si="785"/>
        <v>102</v>
      </c>
      <c r="GZ185">
        <f t="shared" ca="1" si="786"/>
        <v>20</v>
      </c>
      <c r="HA185">
        <f t="shared" ca="1" si="787"/>
        <v>0</v>
      </c>
      <c r="HB185">
        <f t="shared" ca="1" si="788"/>
        <v>25.54</v>
      </c>
      <c r="HC185" t="str">
        <f t="shared" ca="1" si="789"/>
        <v>LOST</v>
      </c>
      <c r="HD185">
        <f t="shared" ca="1" si="790"/>
        <v>7</v>
      </c>
      <c r="HE185">
        <f t="shared" ca="1" si="791"/>
        <v>3</v>
      </c>
      <c r="HF185">
        <f t="shared" ca="1" si="792"/>
        <v>1</v>
      </c>
      <c r="HG185">
        <f t="shared" ca="1" si="793"/>
        <v>0</v>
      </c>
      <c r="HH185">
        <f t="shared" ca="1" si="794"/>
        <v>0</v>
      </c>
      <c r="HI185">
        <f t="shared" ca="1" si="795"/>
        <v>0</v>
      </c>
      <c r="HJ185">
        <f t="shared" ca="1" si="796"/>
        <v>0</v>
      </c>
      <c r="HK185">
        <f t="shared" ca="1" si="797"/>
        <v>57</v>
      </c>
      <c r="HL185">
        <f t="shared" ca="1" si="798"/>
        <v>0</v>
      </c>
      <c r="HM185">
        <f t="shared" ca="1" si="799"/>
        <v>0</v>
      </c>
      <c r="HN185">
        <f t="shared" ca="1" si="800"/>
        <v>26.37</v>
      </c>
      <c r="HO185" t="str">
        <f t="shared" ca="1" si="801"/>
        <v>WON</v>
      </c>
      <c r="HP185">
        <f t="shared" ca="1" si="802"/>
        <v>5</v>
      </c>
      <c r="HQ185">
        <f t="shared" ca="1" si="803"/>
        <v>2</v>
      </c>
      <c r="HR185">
        <f t="shared" ca="1" si="804"/>
        <v>0</v>
      </c>
      <c r="HS185">
        <f t="shared" ca="1" si="805"/>
        <v>2</v>
      </c>
      <c r="HT185">
        <f t="shared" ca="1" si="806"/>
        <v>85</v>
      </c>
      <c r="HU185">
        <f t="shared" ca="1" si="807"/>
        <v>80</v>
      </c>
      <c r="HV185">
        <f t="shared" ca="1" si="808"/>
        <v>48</v>
      </c>
      <c r="HW185">
        <f t="shared" ca="1" si="809"/>
        <v>52</v>
      </c>
      <c r="HX185">
        <f t="shared" ca="1" si="810"/>
        <v>0</v>
      </c>
      <c r="HY185">
        <f t="shared" ca="1" si="811"/>
        <v>0</v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7</v>
      </c>
      <c r="G186">
        <f t="shared" ca="1" si="588"/>
        <v>4</v>
      </c>
      <c r="H186">
        <f t="shared" ca="1" si="589"/>
        <v>57.142857142857139</v>
      </c>
      <c r="I186">
        <f t="shared" ca="1" si="583"/>
        <v>21.495714285714286</v>
      </c>
      <c r="J186">
        <f t="shared" ca="1" si="590"/>
        <v>25.495714285714286</v>
      </c>
      <c r="K186">
        <f t="shared" ca="1" si="591"/>
        <v>25.495714267114284</v>
      </c>
      <c r="L186">
        <f t="shared" ca="1" si="592"/>
        <v>2</v>
      </c>
      <c r="M186">
        <f t="shared" ca="1" si="593"/>
        <v>26.68</v>
      </c>
      <c r="N186">
        <f t="shared" ca="1" si="594"/>
        <v>48</v>
      </c>
      <c r="O186">
        <f t="shared" ca="1" si="595"/>
        <v>26.679999981399998</v>
      </c>
      <c r="P186">
        <f t="shared" ca="1" si="596"/>
        <v>2</v>
      </c>
      <c r="Q186">
        <f t="shared" ca="1" si="597"/>
        <v>31</v>
      </c>
      <c r="R186">
        <f t="shared" ca="1" si="598"/>
        <v>6</v>
      </c>
      <c r="S186">
        <f t="shared" ca="1" si="599"/>
        <v>3</v>
      </c>
      <c r="T186">
        <f t="shared" ca="1" si="600"/>
        <v>52</v>
      </c>
      <c r="U186" t="str">
        <f t="shared" ca="1" si="584"/>
        <v>947996993968Ronnie Godbeer</v>
      </c>
      <c r="V186">
        <f t="shared" ca="1" si="601"/>
        <v>83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74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>
        <f t="shared" ca="1" si="670"/>
        <v>0</v>
      </c>
      <c r="CN186">
        <f t="shared" ca="1" si="671"/>
        <v>0</v>
      </c>
      <c r="CO186">
        <f t="shared" ca="1" si="672"/>
        <v>0</v>
      </c>
      <c r="CP186">
        <f t="shared" ca="1" si="673"/>
        <v>0</v>
      </c>
      <c r="CQ186">
        <f t="shared" ca="1" si="674"/>
        <v>0</v>
      </c>
      <c r="CR186">
        <f t="shared" ca="1" si="675"/>
        <v>0</v>
      </c>
      <c r="CS186">
        <f t="shared" ca="1" si="676"/>
        <v>0</v>
      </c>
      <c r="CT186">
        <f t="shared" ca="1" si="677"/>
        <v>0</v>
      </c>
      <c r="CU186">
        <f t="shared" ca="1" si="678"/>
        <v>0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17.940000000000001</v>
      </c>
      <c r="DK186" t="str">
        <f t="shared" ca="1" si="694"/>
        <v>LOST</v>
      </c>
      <c r="DL186">
        <f t="shared" ca="1" si="695"/>
        <v>3</v>
      </c>
      <c r="DM186">
        <f t="shared" ca="1" si="696"/>
        <v>1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>
        <f t="shared" ca="1" si="752"/>
        <v>21.58</v>
      </c>
      <c r="FS186" t="str">
        <f t="shared" ca="1" si="753"/>
        <v>LOST</v>
      </c>
      <c r="FT186">
        <f t="shared" ca="1" si="754"/>
        <v>5</v>
      </c>
      <c r="FU186">
        <f t="shared" ca="1" si="755"/>
        <v>0</v>
      </c>
      <c r="FV186">
        <f t="shared" ca="1" si="756"/>
        <v>0</v>
      </c>
      <c r="FW186">
        <f t="shared" ca="1" si="757"/>
        <v>0</v>
      </c>
      <c r="FX186">
        <f t="shared" ca="1" si="758"/>
        <v>0</v>
      </c>
      <c r="FY186">
        <f t="shared" ca="1" si="759"/>
        <v>0</v>
      </c>
      <c r="FZ186">
        <f t="shared" ca="1" si="760"/>
        <v>0</v>
      </c>
      <c r="GA186">
        <f t="shared" ca="1" si="761"/>
        <v>0</v>
      </c>
      <c r="GB186">
        <f t="shared" ca="1" si="762"/>
        <v>0</v>
      </c>
      <c r="GC186">
        <f t="shared" ca="1" si="763"/>
        <v>0</v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>
        <f t="shared" ca="1" si="800"/>
        <v>20.77</v>
      </c>
      <c r="HO186" t="str">
        <f t="shared" ca="1" si="801"/>
        <v>LOST</v>
      </c>
      <c r="HP186">
        <f t="shared" ca="1" si="802"/>
        <v>6</v>
      </c>
      <c r="HQ186">
        <f t="shared" ca="1" si="803"/>
        <v>0</v>
      </c>
      <c r="HR186">
        <f t="shared" ca="1" si="804"/>
        <v>0</v>
      </c>
      <c r="HS186">
        <f t="shared" ca="1" si="805"/>
        <v>0</v>
      </c>
      <c r="HT186">
        <f t="shared" ca="1" si="806"/>
        <v>0</v>
      </c>
      <c r="HU186">
        <f t="shared" ca="1" si="807"/>
        <v>58</v>
      </c>
      <c r="HV186">
        <f t="shared" ca="1" si="808"/>
        <v>0</v>
      </c>
      <c r="HW186">
        <f t="shared" ca="1" si="809"/>
        <v>0</v>
      </c>
      <c r="HX186">
        <f t="shared" ca="1" si="810"/>
        <v>0</v>
      </c>
      <c r="HY186">
        <f t="shared" ca="1" si="811"/>
        <v>0</v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13</v>
      </c>
      <c r="G187">
        <f t="shared" ca="1" si="588"/>
        <v>8</v>
      </c>
      <c r="H187">
        <f t="shared" ca="1" si="589"/>
        <v>61.53846153846154</v>
      </c>
      <c r="I187">
        <f t="shared" ca="1" si="583"/>
        <v>22.619230769230771</v>
      </c>
      <c r="J187">
        <f t="shared" ca="1" si="590"/>
        <v>30.619230769230771</v>
      </c>
      <c r="K187">
        <f t="shared" ca="1" si="591"/>
        <v>30.619230750530772</v>
      </c>
      <c r="L187">
        <f t="shared" ca="1" si="592"/>
        <v>2</v>
      </c>
      <c r="M187">
        <f t="shared" ca="1" si="593"/>
        <v>26.37</v>
      </c>
      <c r="N187">
        <f t="shared" ca="1" si="594"/>
        <v>55</v>
      </c>
      <c r="O187">
        <f t="shared" ca="1" si="595"/>
        <v>26.369999981300001</v>
      </c>
      <c r="P187">
        <f t="shared" ca="1" si="596"/>
        <v>2</v>
      </c>
      <c r="Q187">
        <f t="shared" ca="1" si="597"/>
        <v>68</v>
      </c>
      <c r="R187">
        <f t="shared" ca="1" si="598"/>
        <v>23</v>
      </c>
      <c r="S187">
        <f t="shared" ca="1" si="599"/>
        <v>2</v>
      </c>
      <c r="T187">
        <f t="shared" ca="1" si="600"/>
        <v>120</v>
      </c>
      <c r="U187" t="str">
        <f t="shared" ca="1" si="584"/>
        <v>879997976931Robbie Hain</v>
      </c>
      <c r="V187">
        <f t="shared" ca="1" si="601"/>
        <v>46</v>
      </c>
      <c r="W187">
        <f t="shared" si="602"/>
        <v>186</v>
      </c>
      <c r="X187" t="e">
        <f t="shared" ca="1" si="603"/>
        <v>#N/A</v>
      </c>
      <c r="Y187">
        <f t="shared" ca="1" si="604"/>
        <v>12</v>
      </c>
      <c r="Z187" t="str">
        <f t="shared" ca="1" si="605"/>
        <v>987Robbie Hainzz</v>
      </c>
      <c r="AA187">
        <f t="shared" ca="1" si="606"/>
        <v>37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>
        <f t="shared" ca="1" si="645"/>
        <v>26.37</v>
      </c>
      <c r="BO187" t="str">
        <f t="shared" ca="1" si="646"/>
        <v>WON</v>
      </c>
      <c r="BP187">
        <f t="shared" ca="1" si="647"/>
        <v>5</v>
      </c>
      <c r="BQ187">
        <f t="shared" ca="1" si="648"/>
        <v>3</v>
      </c>
      <c r="BR187">
        <f t="shared" ca="1" si="649"/>
        <v>0</v>
      </c>
      <c r="BS187">
        <f t="shared" ca="1" si="650"/>
        <v>2</v>
      </c>
      <c r="BT187">
        <f t="shared" ca="1" si="651"/>
        <v>20</v>
      </c>
      <c r="BU187">
        <f t="shared" ca="1" si="652"/>
        <v>130</v>
      </c>
      <c r="BV187">
        <f t="shared" ca="1" si="653"/>
        <v>73</v>
      </c>
      <c r="BW187">
        <f t="shared" ca="1" si="654"/>
        <v>10</v>
      </c>
      <c r="BX187">
        <f t="shared" ca="1" si="655"/>
        <v>0</v>
      </c>
      <c r="BY187">
        <f t="shared" ca="1" si="656"/>
        <v>0</v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>
        <f t="shared" ca="1" si="669"/>
        <v>22.77</v>
      </c>
      <c r="CM187" t="str">
        <f t="shared" ca="1" si="670"/>
        <v>WON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1</v>
      </c>
      <c r="CR187">
        <f t="shared" ca="1" si="675"/>
        <v>0</v>
      </c>
      <c r="CS187">
        <f t="shared" ca="1" si="676"/>
        <v>40</v>
      </c>
      <c r="CT187">
        <f t="shared" ca="1" si="677"/>
        <v>20</v>
      </c>
      <c r="CU187">
        <f t="shared" ca="1" si="678"/>
        <v>106</v>
      </c>
      <c r="CV187">
        <f t="shared" ca="1" si="679"/>
        <v>0</v>
      </c>
      <c r="CW187">
        <f t="shared" ca="1" si="680"/>
        <v>0</v>
      </c>
      <c r="CX187">
        <f t="shared" ca="1" si="681"/>
        <v>22.12</v>
      </c>
      <c r="CY187" t="str">
        <f t="shared" ca="1" si="682"/>
        <v>LOST</v>
      </c>
      <c r="CZ187">
        <f t="shared" ca="1" si="683"/>
        <v>1</v>
      </c>
      <c r="DA187">
        <f t="shared" ca="1" si="684"/>
        <v>5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40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>
        <f t="shared" ca="1" si="585"/>
        <v>22.2</v>
      </c>
      <c r="DW187" t="str">
        <f t="shared" ca="1" si="705"/>
        <v>WON</v>
      </c>
      <c r="DX187">
        <f t="shared" ca="1" si="706"/>
        <v>7</v>
      </c>
      <c r="DY187">
        <f t="shared" ca="1" si="707"/>
        <v>0</v>
      </c>
      <c r="DZ187">
        <f t="shared" ca="1" si="708"/>
        <v>0</v>
      </c>
      <c r="EA187">
        <f t="shared" ca="1" si="709"/>
        <v>1</v>
      </c>
      <c r="EB187">
        <f t="shared" ca="1" si="710"/>
        <v>0</v>
      </c>
      <c r="EC187">
        <f t="shared" ca="1" si="711"/>
        <v>0</v>
      </c>
      <c r="ED187">
        <f t="shared" ca="1" si="712"/>
        <v>40</v>
      </c>
      <c r="EE187">
        <f t="shared" ca="1" si="713"/>
        <v>4</v>
      </c>
      <c r="EF187">
        <f t="shared" ca="1" si="714"/>
        <v>100</v>
      </c>
      <c r="EG187">
        <f t="shared" ca="1" si="715"/>
        <v>0</v>
      </c>
      <c r="EH187">
        <f t="shared" ca="1" si="716"/>
        <v>25.15</v>
      </c>
      <c r="EI187" t="str">
        <f t="shared" ca="1" si="717"/>
        <v>LOST</v>
      </c>
      <c r="EJ187">
        <f t="shared" ca="1" si="718"/>
        <v>5</v>
      </c>
      <c r="EK187">
        <f t="shared" ca="1" si="719"/>
        <v>2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73</v>
      </c>
      <c r="EP187">
        <f t="shared" ca="1" si="724"/>
        <v>20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>
        <f t="shared" ca="1" si="728"/>
        <v>23.09</v>
      </c>
      <c r="EU187" t="str">
        <f t="shared" ca="1" si="729"/>
        <v>LOST</v>
      </c>
      <c r="EV187">
        <f t="shared" ca="1" si="730"/>
        <v>6</v>
      </c>
      <c r="EW187">
        <f t="shared" ca="1" si="731"/>
        <v>0</v>
      </c>
      <c r="EX187">
        <f t="shared" ca="1" si="732"/>
        <v>0</v>
      </c>
      <c r="EY187">
        <f t="shared" ca="1" si="733"/>
        <v>0</v>
      </c>
      <c r="EZ187">
        <f t="shared" ca="1" si="734"/>
        <v>0</v>
      </c>
      <c r="FA187">
        <f t="shared" ca="1" si="735"/>
        <v>0</v>
      </c>
      <c r="FB187">
        <f t="shared" ca="1" si="736"/>
        <v>0</v>
      </c>
      <c r="FC187">
        <f t="shared" ca="1" si="737"/>
        <v>0</v>
      </c>
      <c r="FD187">
        <f t="shared" ca="1" si="738"/>
        <v>0</v>
      </c>
      <c r="FE187">
        <f t="shared" ca="1" si="739"/>
        <v>0</v>
      </c>
      <c r="FF187">
        <f t="shared" ca="1" si="740"/>
        <v>20.27</v>
      </c>
      <c r="FG187" t="str">
        <f t="shared" ca="1" si="741"/>
        <v>WON</v>
      </c>
      <c r="FH187">
        <f t="shared" ca="1" si="742"/>
        <v>8</v>
      </c>
      <c r="FI187">
        <f t="shared" ca="1" si="743"/>
        <v>0</v>
      </c>
      <c r="FJ187">
        <f t="shared" ca="1" si="744"/>
        <v>0</v>
      </c>
      <c r="FK187">
        <f t="shared" ca="1" si="745"/>
        <v>1</v>
      </c>
      <c r="FL187">
        <f t="shared" ca="1" si="746"/>
        <v>0</v>
      </c>
      <c r="FM187">
        <f t="shared" ca="1" si="747"/>
        <v>10</v>
      </c>
      <c r="FN187">
        <f t="shared" ca="1" si="748"/>
        <v>0</v>
      </c>
      <c r="FO187">
        <f t="shared" ca="1" si="749"/>
        <v>25</v>
      </c>
      <c r="FP187">
        <f t="shared" ca="1" si="750"/>
        <v>0</v>
      </c>
      <c r="FQ187">
        <f t="shared" ca="1" si="751"/>
        <v>80</v>
      </c>
      <c r="FR187">
        <f t="shared" ca="1" si="752"/>
        <v>19.82</v>
      </c>
      <c r="FS187" t="str">
        <f t="shared" ca="1" si="753"/>
        <v>WON</v>
      </c>
      <c r="FT187">
        <f t="shared" ca="1" si="754"/>
        <v>7</v>
      </c>
      <c r="FU187">
        <f t="shared" ca="1" si="755"/>
        <v>2</v>
      </c>
      <c r="FV187">
        <f t="shared" ca="1" si="756"/>
        <v>0</v>
      </c>
      <c r="FW187">
        <f t="shared" ca="1" si="757"/>
        <v>2</v>
      </c>
      <c r="FX187">
        <f t="shared" ca="1" si="758"/>
        <v>40</v>
      </c>
      <c r="FY187">
        <f t="shared" ca="1" si="759"/>
        <v>40</v>
      </c>
      <c r="FZ187">
        <f t="shared" ca="1" si="760"/>
        <v>0</v>
      </c>
      <c r="GA187">
        <f t="shared" ca="1" si="761"/>
        <v>20</v>
      </c>
      <c r="GB187">
        <f t="shared" ca="1" si="762"/>
        <v>40</v>
      </c>
      <c r="GC187">
        <f t="shared" ca="1" si="763"/>
        <v>0</v>
      </c>
      <c r="GD187">
        <f t="shared" ca="1" si="764"/>
        <v>22.55</v>
      </c>
      <c r="GE187" t="str">
        <f t="shared" ca="1" si="765"/>
        <v>LOST</v>
      </c>
      <c r="GF187">
        <f t="shared" ca="1" si="766"/>
        <v>1</v>
      </c>
      <c r="GG187">
        <f t="shared" ca="1" si="767"/>
        <v>3</v>
      </c>
      <c r="GH187">
        <f t="shared" ca="1" si="768"/>
        <v>0</v>
      </c>
      <c r="GI187">
        <f t="shared" ca="1" si="769"/>
        <v>1</v>
      </c>
      <c r="GJ187">
        <f t="shared" ca="1" si="770"/>
        <v>8</v>
      </c>
      <c r="GK187">
        <f t="shared" ca="1" si="771"/>
        <v>0</v>
      </c>
      <c r="GL187">
        <f t="shared" ca="1" si="772"/>
        <v>0</v>
      </c>
      <c r="GM187">
        <f t="shared" ca="1" si="773"/>
        <v>0</v>
      </c>
      <c r="GN187">
        <f t="shared" ca="1" si="774"/>
        <v>0</v>
      </c>
      <c r="GO187">
        <f t="shared" ca="1" si="775"/>
        <v>0</v>
      </c>
      <c r="GP187">
        <f t="shared" ca="1" si="776"/>
        <v>21.17</v>
      </c>
      <c r="GQ187" t="str">
        <f t="shared" ca="1" si="777"/>
        <v>WON</v>
      </c>
      <c r="GR187">
        <f t="shared" ca="1" si="778"/>
        <v>4</v>
      </c>
      <c r="GS187">
        <f t="shared" ca="1" si="779"/>
        <v>2</v>
      </c>
      <c r="GT187">
        <f t="shared" ca="1" si="780"/>
        <v>0</v>
      </c>
      <c r="GU187">
        <f t="shared" ca="1" si="781"/>
        <v>1</v>
      </c>
      <c r="GV187">
        <f t="shared" ca="1" si="782"/>
        <v>0</v>
      </c>
      <c r="GW187">
        <f t="shared" ca="1" si="783"/>
        <v>20</v>
      </c>
      <c r="GX187">
        <f t="shared" ca="1" si="784"/>
        <v>38</v>
      </c>
      <c r="GY187">
        <f t="shared" ca="1" si="785"/>
        <v>20</v>
      </c>
      <c r="GZ187">
        <f t="shared" ca="1" si="786"/>
        <v>0</v>
      </c>
      <c r="HA187">
        <f t="shared" ca="1" si="787"/>
        <v>0</v>
      </c>
      <c r="HB187">
        <f t="shared" ca="1" si="788"/>
        <v>22.67</v>
      </c>
      <c r="HC187" t="str">
        <f t="shared" ca="1" si="789"/>
        <v>LOST</v>
      </c>
      <c r="HD187">
        <f t="shared" ca="1" si="790"/>
        <v>7</v>
      </c>
      <c r="HE187">
        <f t="shared" ca="1" si="791"/>
        <v>1</v>
      </c>
      <c r="HF187">
        <f t="shared" ca="1" si="792"/>
        <v>1</v>
      </c>
      <c r="HG187">
        <f t="shared" ca="1" si="793"/>
        <v>0</v>
      </c>
      <c r="HH187">
        <f t="shared" ca="1" si="794"/>
        <v>0</v>
      </c>
      <c r="HI187">
        <f t="shared" ca="1" si="795"/>
        <v>36</v>
      </c>
      <c r="HJ187">
        <f t="shared" ca="1" si="796"/>
        <v>0</v>
      </c>
      <c r="HK187">
        <f t="shared" ca="1" si="797"/>
        <v>0</v>
      </c>
      <c r="HL187">
        <f t="shared" ca="1" si="798"/>
        <v>65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130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130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130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130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130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130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130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130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130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130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130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130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130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14</v>
      </c>
      <c r="G202">
        <f t="shared" ca="1" si="879"/>
        <v>5</v>
      </c>
      <c r="H202">
        <f t="shared" ca="1" si="880"/>
        <v>35.714285714285715</v>
      </c>
      <c r="I202">
        <f t="shared" ca="1" si="874"/>
        <v>22.132857142857144</v>
      </c>
      <c r="J202">
        <f t="shared" ca="1" si="881"/>
        <v>27.132857142857144</v>
      </c>
      <c r="K202">
        <f t="shared" ca="1" si="882"/>
        <v>27.132857122657143</v>
      </c>
      <c r="L202">
        <f t="shared" ca="1" si="883"/>
        <v>2</v>
      </c>
      <c r="M202">
        <f t="shared" ca="1" si="884"/>
        <v>25.93</v>
      </c>
      <c r="N202">
        <f t="shared" ca="1" si="885"/>
        <v>59</v>
      </c>
      <c r="O202">
        <f t="shared" ca="1" si="886"/>
        <v>25.929999979799998</v>
      </c>
      <c r="P202">
        <f t="shared" ca="1" si="887"/>
        <v>2</v>
      </c>
      <c r="Q202">
        <f t="shared" ca="1" si="888"/>
        <v>70</v>
      </c>
      <c r="R202">
        <f t="shared" ca="1" si="889"/>
        <v>18</v>
      </c>
      <c r="S202">
        <f t="shared" ca="1" si="890"/>
        <v>2</v>
      </c>
      <c r="T202">
        <f t="shared" ca="1" si="891"/>
        <v>112</v>
      </c>
      <c r="U202" t="str">
        <f t="shared" ca="1" si="875"/>
        <v>887997981929Simon Beagle</v>
      </c>
      <c r="V202">
        <f t="shared" ca="1" si="892"/>
        <v>51</v>
      </c>
      <c r="W202">
        <f t="shared" si="893"/>
        <v>201</v>
      </c>
      <c r="X202" t="e">
        <f t="shared" ca="1" si="894"/>
        <v>#N/A</v>
      </c>
      <c r="Y202">
        <f t="shared" ca="1" si="895"/>
        <v>11</v>
      </c>
      <c r="Z202" t="str">
        <f t="shared" ca="1" si="896"/>
        <v>988Simon Beaglezz</v>
      </c>
      <c r="AA202">
        <f t="shared" ca="1" si="897"/>
        <v>46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>
        <f t="shared" ca="1" si="960"/>
        <v>24.04</v>
      </c>
      <c r="CM202" t="str">
        <f t="shared" ca="1" si="961"/>
        <v>LOST</v>
      </c>
      <c r="CN202">
        <f t="shared" ca="1" si="962"/>
        <v>6</v>
      </c>
      <c r="CO202">
        <f t="shared" ca="1" si="963"/>
        <v>1</v>
      </c>
      <c r="CP202">
        <f t="shared" ca="1" si="964"/>
        <v>0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>
        <f t="shared" ca="1" si="972"/>
        <v>20.52</v>
      </c>
      <c r="CY202" t="str">
        <f t="shared" ca="1" si="973"/>
        <v>LOST</v>
      </c>
      <c r="CZ202">
        <f t="shared" ca="1" si="974"/>
        <v>1</v>
      </c>
      <c r="DA202">
        <f t="shared" ca="1" si="975"/>
        <v>1</v>
      </c>
      <c r="DB202">
        <f t="shared" ca="1" si="976"/>
        <v>1</v>
      </c>
      <c r="DC202">
        <f t="shared" ca="1" si="977"/>
        <v>0</v>
      </c>
      <c r="DD202">
        <f t="shared" ca="1" si="978"/>
        <v>0</v>
      </c>
      <c r="DE202">
        <f t="shared" ca="1" si="979"/>
        <v>0</v>
      </c>
      <c r="DF202">
        <f t="shared" ca="1" si="980"/>
        <v>0</v>
      </c>
      <c r="DG202">
        <f t="shared" ca="1" si="981"/>
        <v>0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19.52</v>
      </c>
      <c r="DW202" t="str">
        <f t="shared" ca="1" si="996"/>
        <v>LOST</v>
      </c>
      <c r="DX202">
        <f t="shared" ca="1" si="997"/>
        <v>7</v>
      </c>
      <c r="DY202">
        <f t="shared" ca="1" si="998"/>
        <v>1</v>
      </c>
      <c r="DZ202">
        <f t="shared" ca="1" si="999"/>
        <v>0</v>
      </c>
      <c r="EA202">
        <f t="shared" ca="1" si="1000"/>
        <v>1</v>
      </c>
      <c r="EB202">
        <f t="shared" ca="1" si="1001"/>
        <v>20</v>
      </c>
      <c r="EC202">
        <f t="shared" ca="1" si="1002"/>
        <v>90</v>
      </c>
      <c r="ED202">
        <f t="shared" ca="1" si="1003"/>
        <v>0</v>
      </c>
      <c r="EE202">
        <f t="shared" ca="1" si="1004"/>
        <v>9</v>
      </c>
      <c r="EF202">
        <f t="shared" ca="1" si="1005"/>
        <v>0</v>
      </c>
      <c r="EG202">
        <f t="shared" ca="1" si="1006"/>
        <v>0</v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>
        <f t="shared" ca="1" si="1019"/>
        <v>22.43</v>
      </c>
      <c r="EU202" t="str">
        <f t="shared" ca="1" si="1020"/>
        <v>WON</v>
      </c>
      <c r="EV202">
        <f t="shared" ca="1" si="1021"/>
        <v>4</v>
      </c>
      <c r="EW202">
        <f t="shared" ca="1" si="1022"/>
        <v>2</v>
      </c>
      <c r="EX202">
        <f t="shared" ca="1" si="1023"/>
        <v>0</v>
      </c>
      <c r="EY202">
        <f t="shared" ca="1" si="1024"/>
        <v>1</v>
      </c>
      <c r="EZ202">
        <f t="shared" ca="1" si="1025"/>
        <v>0</v>
      </c>
      <c r="FA202">
        <f t="shared" ca="1" si="1026"/>
        <v>32</v>
      </c>
      <c r="FB202">
        <f t="shared" ca="1" si="1027"/>
        <v>16</v>
      </c>
      <c r="FC202">
        <f t="shared" ca="1" si="1028"/>
        <v>36</v>
      </c>
      <c r="FD202">
        <f t="shared" ca="1" si="1029"/>
        <v>0</v>
      </c>
      <c r="FE202">
        <f t="shared" ca="1" si="1030"/>
        <v>0</v>
      </c>
      <c r="FF202">
        <f t="shared" ca="1" si="1031"/>
        <v>21.13</v>
      </c>
      <c r="FG202" t="str">
        <f t="shared" ca="1" si="1032"/>
        <v>WON</v>
      </c>
      <c r="FH202">
        <f t="shared" ca="1" si="1033"/>
        <v>5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40</v>
      </c>
      <c r="FN202">
        <f t="shared" ca="1" si="1039"/>
        <v>0</v>
      </c>
      <c r="FO202">
        <f t="shared" ca="1" si="1040"/>
        <v>4</v>
      </c>
      <c r="FP202">
        <f t="shared" ca="1" si="1041"/>
        <v>71</v>
      </c>
      <c r="FQ202">
        <f t="shared" ca="1" si="1042"/>
        <v>0</v>
      </c>
      <c r="FR202">
        <f t="shared" ca="1" si="1043"/>
        <v>21.01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2</v>
      </c>
      <c r="FX202">
        <f t="shared" ca="1" si="1049"/>
        <v>38</v>
      </c>
      <c r="FY202">
        <f t="shared" ca="1" si="1050"/>
        <v>32</v>
      </c>
      <c r="FZ202">
        <f t="shared" ca="1" si="1051"/>
        <v>12</v>
      </c>
      <c r="GA202">
        <f t="shared" ca="1" si="1052"/>
        <v>0</v>
      </c>
      <c r="GB202">
        <f t="shared" ca="1" si="1053"/>
        <v>0</v>
      </c>
      <c r="GC202">
        <f t="shared" ca="1" si="1054"/>
        <v>20</v>
      </c>
      <c r="GD202">
        <f t="shared" ca="1" si="1055"/>
        <v>22.18</v>
      </c>
      <c r="GE202" t="str">
        <f t="shared" ca="1" si="1056"/>
        <v>LOST</v>
      </c>
      <c r="GF202">
        <f t="shared" ca="1" si="1057"/>
        <v>3</v>
      </c>
      <c r="GG202">
        <f t="shared" ca="1" si="1058"/>
        <v>3</v>
      </c>
      <c r="GH202">
        <f t="shared" ca="1" si="1059"/>
        <v>0</v>
      </c>
      <c r="GI202">
        <f t="shared" ca="1" si="1060"/>
        <v>1</v>
      </c>
      <c r="GJ202">
        <f t="shared" ca="1" si="1061"/>
        <v>16</v>
      </c>
      <c r="GK202">
        <f t="shared" ca="1" si="1062"/>
        <v>16</v>
      </c>
      <c r="GL202">
        <f t="shared" ca="1" si="1063"/>
        <v>0</v>
      </c>
      <c r="GM202">
        <f t="shared" ca="1" si="1064"/>
        <v>32</v>
      </c>
      <c r="GN202">
        <f t="shared" ca="1" si="1065"/>
        <v>0</v>
      </c>
      <c r="GO202">
        <f t="shared" ca="1" si="1066"/>
        <v>0</v>
      </c>
      <c r="GP202">
        <f t="shared" ca="1" si="1067"/>
        <v>23.38</v>
      </c>
      <c r="GQ202" t="str">
        <f t="shared" ca="1" si="1068"/>
        <v>LOST</v>
      </c>
      <c r="GR202">
        <f t="shared" ca="1" si="1069"/>
        <v>4</v>
      </c>
      <c r="GS202">
        <f t="shared" ca="1" si="1070"/>
        <v>1</v>
      </c>
      <c r="GT202">
        <f t="shared" ca="1" si="1071"/>
        <v>0</v>
      </c>
      <c r="GU202">
        <f t="shared" ca="1" si="1072"/>
        <v>1</v>
      </c>
      <c r="GV202">
        <f t="shared" ca="1" si="1073"/>
        <v>20</v>
      </c>
      <c r="GW202">
        <f t="shared" ca="1" si="1074"/>
        <v>0</v>
      </c>
      <c r="GX202">
        <f t="shared" ca="1" si="1075"/>
        <v>0</v>
      </c>
      <c r="GY202">
        <f t="shared" ca="1" si="1076"/>
        <v>67</v>
      </c>
      <c r="GZ202">
        <f t="shared" ca="1" si="1077"/>
        <v>0</v>
      </c>
      <c r="HA202">
        <f t="shared" ca="1" si="1078"/>
        <v>0</v>
      </c>
      <c r="HB202">
        <f t="shared" ca="1" si="1079"/>
        <v>23.7</v>
      </c>
      <c r="HC202" t="str">
        <f t="shared" ca="1" si="1080"/>
        <v>LOST</v>
      </c>
      <c r="HD202">
        <f t="shared" ca="1" si="1081"/>
        <v>3</v>
      </c>
      <c r="HE202">
        <f t="shared" ca="1" si="1082"/>
        <v>2</v>
      </c>
      <c r="HF202">
        <f t="shared" ca="1" si="1083"/>
        <v>0</v>
      </c>
      <c r="HG202">
        <f t="shared" ca="1" si="1084"/>
        <v>0</v>
      </c>
      <c r="HH202">
        <f t="shared" ca="1" si="1085"/>
        <v>0</v>
      </c>
      <c r="HI202">
        <f t="shared" ca="1" si="1086"/>
        <v>57</v>
      </c>
      <c r="HJ202">
        <f t="shared" ca="1" si="1087"/>
        <v>18</v>
      </c>
      <c r="HK202">
        <f t="shared" ca="1" si="1088"/>
        <v>0</v>
      </c>
      <c r="HL202">
        <f t="shared" ca="1" si="1089"/>
        <v>0</v>
      </c>
      <c r="HM202">
        <f t="shared" ca="1" si="1090"/>
        <v>0</v>
      </c>
      <c r="HN202">
        <f t="shared" ca="1" si="1091"/>
        <v>22.81</v>
      </c>
      <c r="HO202" t="str">
        <f t="shared" ca="1" si="1092"/>
        <v>LOST</v>
      </c>
      <c r="HP202">
        <f t="shared" ca="1" si="1093"/>
        <v>6</v>
      </c>
      <c r="HQ202">
        <f t="shared" ca="1" si="1094"/>
        <v>1</v>
      </c>
      <c r="HR202">
        <f t="shared" ca="1" si="1095"/>
        <v>1</v>
      </c>
      <c r="HS202">
        <f t="shared" ca="1" si="1096"/>
        <v>1</v>
      </c>
      <c r="HT202">
        <f t="shared" ca="1" si="1097"/>
        <v>121</v>
      </c>
      <c r="HU202">
        <f t="shared" ca="1" si="1098"/>
        <v>32</v>
      </c>
      <c r="HV202">
        <f t="shared" ca="1" si="1099"/>
        <v>0</v>
      </c>
      <c r="HW202">
        <f t="shared" ca="1" si="1100"/>
        <v>0</v>
      </c>
      <c r="HX202">
        <f t="shared" ca="1" si="1101"/>
        <v>53</v>
      </c>
      <c r="HY202">
        <f t="shared" ca="1" si="1102"/>
        <v>0</v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15</v>
      </c>
      <c r="G203">
        <f t="shared" ca="1" si="879"/>
        <v>5</v>
      </c>
      <c r="H203">
        <f t="shared" ca="1" si="880"/>
        <v>33.333333333333329</v>
      </c>
      <c r="I203">
        <f t="shared" ca="1" si="874"/>
        <v>22.410666666666668</v>
      </c>
      <c r="J203">
        <f t="shared" ca="1" si="881"/>
        <v>27.410666666666668</v>
      </c>
      <c r="K203">
        <f t="shared" ca="1" si="882"/>
        <v>27.410666646366668</v>
      </c>
      <c r="L203">
        <f t="shared" ca="1" si="883"/>
        <v>2</v>
      </c>
      <c r="M203">
        <f t="shared" ca="1" si="884"/>
        <v>26.37</v>
      </c>
      <c r="N203">
        <f t="shared" ca="1" si="885"/>
        <v>55</v>
      </c>
      <c r="O203">
        <f t="shared" ca="1" si="886"/>
        <v>26.369999979700001</v>
      </c>
      <c r="P203">
        <f t="shared" ca="1" si="887"/>
        <v>2</v>
      </c>
      <c r="Q203">
        <f t="shared" ca="1" si="888"/>
        <v>60</v>
      </c>
      <c r="R203">
        <f t="shared" ca="1" si="889"/>
        <v>29</v>
      </c>
      <c r="S203">
        <f t="shared" ca="1" si="890"/>
        <v>6</v>
      </c>
      <c r="T203">
        <f t="shared" ca="1" si="891"/>
        <v>136</v>
      </c>
      <c r="U203" t="str">
        <f t="shared" ca="1" si="875"/>
        <v>863993970939John Chalkley</v>
      </c>
      <c r="V203">
        <f t="shared" ca="1" si="892"/>
        <v>33</v>
      </c>
      <c r="W203">
        <f t="shared" si="893"/>
        <v>202</v>
      </c>
      <c r="X203" t="e">
        <f t="shared" ca="1" si="894"/>
        <v>#N/A</v>
      </c>
      <c r="Y203">
        <f t="shared" ca="1" si="895"/>
        <v>11</v>
      </c>
      <c r="Z203" t="str">
        <f t="shared" ca="1" si="896"/>
        <v>988John Chalkleyzz</v>
      </c>
      <c r="AA203">
        <f t="shared" ca="1" si="897"/>
        <v>44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>
        <f t="shared" ca="1" si="960"/>
        <v>21.8</v>
      </c>
      <c r="CM203" t="str">
        <f t="shared" ca="1" si="961"/>
        <v>LOST</v>
      </c>
      <c r="CN203">
        <f t="shared" ca="1" si="962"/>
        <v>4</v>
      </c>
      <c r="CO203">
        <f t="shared" ca="1" si="963"/>
        <v>3</v>
      </c>
      <c r="CP203">
        <f t="shared" ca="1" si="964"/>
        <v>0</v>
      </c>
      <c r="CQ203">
        <f t="shared" ca="1" si="965"/>
        <v>0</v>
      </c>
      <c r="CR203">
        <f t="shared" ca="1" si="966"/>
        <v>0</v>
      </c>
      <c r="CS203">
        <f t="shared" ca="1" si="967"/>
        <v>18</v>
      </c>
      <c r="CT203">
        <f t="shared" ca="1" si="968"/>
        <v>0</v>
      </c>
      <c r="CU203">
        <f t="shared" ca="1" si="969"/>
        <v>16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21.05</v>
      </c>
      <c r="DK203" t="str">
        <f t="shared" ca="1" si="985"/>
        <v>LOST</v>
      </c>
      <c r="DL203">
        <f t="shared" ca="1" si="986"/>
        <v>6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22.41</v>
      </c>
      <c r="EI203" t="str">
        <f t="shared" ca="1" si="1008"/>
        <v>LOST</v>
      </c>
      <c r="EJ203">
        <f t="shared" ca="1" si="1009"/>
        <v>1</v>
      </c>
      <c r="EK203">
        <f t="shared" ca="1" si="1010"/>
        <v>1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36</v>
      </c>
      <c r="EP203">
        <f t="shared" ca="1" si="1015"/>
        <v>0</v>
      </c>
      <c r="EQ203">
        <f t="shared" ca="1" si="1016"/>
        <v>0</v>
      </c>
      <c r="ER203">
        <f t="shared" ca="1" si="1017"/>
        <v>0</v>
      </c>
      <c r="ES203">
        <f t="shared" ca="1" si="1018"/>
        <v>0</v>
      </c>
      <c r="ET203">
        <f t="shared" ca="1" si="1019"/>
        <v>22.77</v>
      </c>
      <c r="EU203" t="str">
        <f t="shared" ca="1" si="1020"/>
        <v>WON</v>
      </c>
      <c r="EV203">
        <f t="shared" ca="1" si="1021"/>
        <v>3</v>
      </c>
      <c r="EW203">
        <f t="shared" ca="1" si="1022"/>
        <v>1</v>
      </c>
      <c r="EX203">
        <f t="shared" ca="1" si="1023"/>
        <v>2</v>
      </c>
      <c r="EY203">
        <f t="shared" ca="1" si="1024"/>
        <v>1</v>
      </c>
      <c r="EZ203">
        <f t="shared" ca="1" si="1025"/>
        <v>0</v>
      </c>
      <c r="FA203">
        <f t="shared" ca="1" si="1026"/>
        <v>2</v>
      </c>
      <c r="FB203">
        <f t="shared" ca="1" si="1027"/>
        <v>40</v>
      </c>
      <c r="FC203">
        <f t="shared" ca="1" si="1028"/>
        <v>32</v>
      </c>
      <c r="FD203">
        <f t="shared" ca="1" si="1029"/>
        <v>0</v>
      </c>
      <c r="FE203">
        <f t="shared" ca="1" si="1030"/>
        <v>0</v>
      </c>
      <c r="FF203">
        <f t="shared" ca="1" si="1031"/>
        <v>22.05</v>
      </c>
      <c r="FG203" t="str">
        <f t="shared" ca="1" si="1032"/>
        <v>LOST</v>
      </c>
      <c r="FH203">
        <f t="shared" ca="1" si="1033"/>
        <v>2</v>
      </c>
      <c r="FI203">
        <f t="shared" ca="1" si="1034"/>
        <v>2</v>
      </c>
      <c r="FJ203">
        <f t="shared" ca="1" si="1035"/>
        <v>1</v>
      </c>
      <c r="FK203">
        <f t="shared" ca="1" si="1036"/>
        <v>1</v>
      </c>
      <c r="FL203">
        <f t="shared" ca="1" si="1037"/>
        <v>44</v>
      </c>
      <c r="FM203">
        <f t="shared" ca="1" si="1038"/>
        <v>0</v>
      </c>
      <c r="FN203">
        <f t="shared" ca="1" si="1039"/>
        <v>0</v>
      </c>
      <c r="FO203">
        <f t="shared" ca="1" si="1040"/>
        <v>56</v>
      </c>
      <c r="FP203">
        <f t="shared" ca="1" si="1041"/>
        <v>0</v>
      </c>
      <c r="FQ203">
        <f t="shared" ca="1" si="1042"/>
        <v>0</v>
      </c>
      <c r="FR203">
        <f t="shared" ca="1" si="1043"/>
        <v>23.62</v>
      </c>
      <c r="FS203" t="str">
        <f t="shared" ca="1" si="1044"/>
        <v>LOST</v>
      </c>
      <c r="FT203">
        <f t="shared" ca="1" si="1045"/>
        <v>7</v>
      </c>
      <c r="FU203">
        <f t="shared" ca="1" si="1046"/>
        <v>1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120</v>
      </c>
      <c r="GA203">
        <f t="shared" ca="1" si="1052"/>
        <v>0</v>
      </c>
      <c r="GB203">
        <f t="shared" ca="1" si="1053"/>
        <v>0</v>
      </c>
      <c r="GC203">
        <f t="shared" ca="1" si="1054"/>
        <v>0</v>
      </c>
      <c r="GD203">
        <f t="shared" ca="1" si="1055"/>
        <v>20.39</v>
      </c>
      <c r="GE203" t="str">
        <f t="shared" ca="1" si="1056"/>
        <v>LOST</v>
      </c>
      <c r="GF203">
        <f t="shared" ca="1" si="1057"/>
        <v>0</v>
      </c>
      <c r="GG203">
        <f t="shared" ca="1" si="1058"/>
        <v>6</v>
      </c>
      <c r="GH203">
        <f t="shared" ca="1" si="1059"/>
        <v>0</v>
      </c>
      <c r="GI203">
        <f t="shared" ca="1" si="1060"/>
        <v>0</v>
      </c>
      <c r="GJ203">
        <f t="shared" ca="1" si="1061"/>
        <v>0</v>
      </c>
      <c r="GK203">
        <f t="shared" ca="1" si="1062"/>
        <v>0</v>
      </c>
      <c r="GL203">
        <f t="shared" ca="1" si="1063"/>
        <v>0</v>
      </c>
      <c r="GM203">
        <f t="shared" ca="1" si="1064"/>
        <v>16</v>
      </c>
      <c r="GN203">
        <f t="shared" ca="1" si="1065"/>
        <v>0</v>
      </c>
      <c r="GO203">
        <f t="shared" ca="1" si="1066"/>
        <v>0</v>
      </c>
      <c r="GP203">
        <f t="shared" ca="1" si="1067"/>
        <v>20.22</v>
      </c>
      <c r="GQ203" t="str">
        <f t="shared" ca="1" si="1068"/>
        <v>LOST</v>
      </c>
      <c r="GR203">
        <f t="shared" ca="1" si="1069"/>
        <v>5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16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>
        <f t="shared" ca="1" si="1079"/>
        <v>20.88</v>
      </c>
      <c r="HC203" t="str">
        <f t="shared" ca="1" si="1080"/>
        <v>LOST</v>
      </c>
      <c r="HD203">
        <f t="shared" ca="1" si="1081"/>
        <v>3</v>
      </c>
      <c r="HE203">
        <f t="shared" ca="1" si="1082"/>
        <v>1</v>
      </c>
      <c r="HF203">
        <f t="shared" ca="1" si="1083"/>
        <v>0</v>
      </c>
      <c r="HG203">
        <f t="shared" ca="1" si="1084"/>
        <v>1</v>
      </c>
      <c r="HH203">
        <f t="shared" ca="1" si="1085"/>
        <v>6</v>
      </c>
      <c r="HI203">
        <f t="shared" ca="1" si="1086"/>
        <v>0</v>
      </c>
      <c r="HJ203">
        <f t="shared" ca="1" si="1087"/>
        <v>0</v>
      </c>
      <c r="HK203">
        <f t="shared" ca="1" si="1088"/>
        <v>0</v>
      </c>
      <c r="HL203">
        <f t="shared" ca="1" si="1089"/>
        <v>0</v>
      </c>
      <c r="HM203">
        <f t="shared" ca="1" si="1090"/>
        <v>0</v>
      </c>
      <c r="HN203">
        <f t="shared" ca="1" si="1091"/>
        <v>22.84</v>
      </c>
      <c r="HO203" t="str">
        <f t="shared" ca="1" si="1092"/>
        <v>LOST</v>
      </c>
      <c r="HP203">
        <f t="shared" ca="1" si="1093"/>
        <v>3</v>
      </c>
      <c r="HQ203">
        <f t="shared" ca="1" si="1094"/>
        <v>1</v>
      </c>
      <c r="HR203">
        <f t="shared" ca="1" si="1095"/>
        <v>0</v>
      </c>
      <c r="HS203">
        <f t="shared" ca="1" si="1096"/>
        <v>0</v>
      </c>
      <c r="HT203">
        <f t="shared" ca="1" si="1097"/>
        <v>0</v>
      </c>
      <c r="HU203">
        <f t="shared" ca="1" si="1098"/>
        <v>0</v>
      </c>
      <c r="HV203">
        <f t="shared" ca="1" si="1099"/>
        <v>32</v>
      </c>
      <c r="HW203">
        <f t="shared" ca="1" si="1100"/>
        <v>0</v>
      </c>
      <c r="HX203">
        <f t="shared" ca="1" si="1101"/>
        <v>0</v>
      </c>
      <c r="HY203">
        <f t="shared" ca="1" si="1102"/>
        <v>0</v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13</v>
      </c>
      <c r="G204">
        <f t="shared" ca="1" si="879"/>
        <v>5</v>
      </c>
      <c r="H204">
        <f t="shared" ca="1" si="880"/>
        <v>38.461538461538467</v>
      </c>
      <c r="I204">
        <f t="shared" ca="1" si="874"/>
        <v>22.079230769230769</v>
      </c>
      <c r="J204">
        <f t="shared" ca="1" si="881"/>
        <v>27.079230769230769</v>
      </c>
      <c r="K204">
        <f t="shared" ca="1" si="882"/>
        <v>27.079230748830767</v>
      </c>
      <c r="L204">
        <f t="shared" ca="1" si="883"/>
        <v>2</v>
      </c>
      <c r="M204">
        <f t="shared" ca="1" si="884"/>
        <v>25.88</v>
      </c>
      <c r="N204">
        <f t="shared" ca="1" si="885"/>
        <v>61</v>
      </c>
      <c r="O204">
        <f t="shared" ca="1" si="886"/>
        <v>25.879999979599997</v>
      </c>
      <c r="P204">
        <f t="shared" ca="1" si="887"/>
        <v>2</v>
      </c>
      <c r="Q204">
        <f t="shared" ca="1" si="888"/>
        <v>62</v>
      </c>
      <c r="R204">
        <f t="shared" ca="1" si="889"/>
        <v>17</v>
      </c>
      <c r="S204">
        <f t="shared" ca="1" si="890"/>
        <v>6</v>
      </c>
      <c r="T204">
        <f t="shared" ca="1" si="891"/>
        <v>114</v>
      </c>
      <c r="U204" t="str">
        <f t="shared" ca="1" si="875"/>
        <v>885993982937Ian Chalkley</v>
      </c>
      <c r="V204">
        <f t="shared" ca="1" si="892"/>
        <v>50</v>
      </c>
      <c r="W204">
        <f t="shared" si="893"/>
        <v>203</v>
      </c>
      <c r="X204" t="e">
        <f t="shared" ca="1" si="894"/>
        <v>#N/A</v>
      </c>
      <c r="Y204">
        <f t="shared" ca="1" si="895"/>
        <v>7</v>
      </c>
      <c r="Z204" t="str">
        <f t="shared" ca="1" si="896"/>
        <v>992Ian Chalkleyzz</v>
      </c>
      <c r="AA204">
        <f t="shared" ca="1" si="897"/>
        <v>65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25.88</v>
      </c>
      <c r="CM204" t="str">
        <f t="shared" ca="1" si="961"/>
        <v>WON</v>
      </c>
      <c r="CN204">
        <f t="shared" ca="1" si="962"/>
        <v>4</v>
      </c>
      <c r="CO204">
        <f t="shared" ca="1" si="963"/>
        <v>5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20</v>
      </c>
      <c r="CT204">
        <f t="shared" ca="1" si="968"/>
        <v>0</v>
      </c>
      <c r="CU204">
        <f t="shared" ca="1" si="969"/>
        <v>0</v>
      </c>
      <c r="CV204">
        <f t="shared" ca="1" si="970"/>
        <v>32</v>
      </c>
      <c r="CW204">
        <f t="shared" ca="1" si="971"/>
        <v>40</v>
      </c>
      <c r="CX204">
        <f t="shared" ca="1" si="972"/>
        <v>18.899999999999999</v>
      </c>
      <c r="CY204" t="str">
        <f t="shared" ca="1" si="973"/>
        <v>LOST</v>
      </c>
      <c r="CZ204">
        <f t="shared" ca="1" si="974"/>
        <v>3</v>
      </c>
      <c r="DA204">
        <f t="shared" ca="1" si="975"/>
        <v>0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>
        <f t="shared" ca="1" si="876"/>
        <v>21.78</v>
      </c>
      <c r="DW204" t="str">
        <f t="shared" ca="1" si="996"/>
        <v>WON</v>
      </c>
      <c r="DX204">
        <f t="shared" ca="1" si="997"/>
        <v>7</v>
      </c>
      <c r="DY204">
        <f t="shared" ca="1" si="998"/>
        <v>0</v>
      </c>
      <c r="DZ204">
        <f t="shared" ca="1" si="999"/>
        <v>0</v>
      </c>
      <c r="EA204">
        <f t="shared" ca="1" si="1000"/>
        <v>1</v>
      </c>
      <c r="EB204">
        <f t="shared" ca="1" si="1001"/>
        <v>0</v>
      </c>
      <c r="EC204">
        <f t="shared" ca="1" si="1002"/>
        <v>55</v>
      </c>
      <c r="ED204">
        <f t="shared" ca="1" si="1003"/>
        <v>53</v>
      </c>
      <c r="EE204">
        <f t="shared" ca="1" si="1004"/>
        <v>6</v>
      </c>
      <c r="EF204">
        <f t="shared" ca="1" si="1005"/>
        <v>0</v>
      </c>
      <c r="EG204">
        <f t="shared" ca="1" si="1006"/>
        <v>0</v>
      </c>
      <c r="EH204">
        <f t="shared" ca="1" si="1007"/>
        <v>20.95</v>
      </c>
      <c r="EI204" t="str">
        <f t="shared" ca="1" si="1008"/>
        <v>LOST</v>
      </c>
      <c r="EJ204">
        <f t="shared" ca="1" si="1009"/>
        <v>8</v>
      </c>
      <c r="EK204">
        <f t="shared" ca="1" si="1010"/>
        <v>0</v>
      </c>
      <c r="EL204">
        <f t="shared" ca="1" si="1011"/>
        <v>1</v>
      </c>
      <c r="EM204">
        <f t="shared" ca="1" si="1012"/>
        <v>1</v>
      </c>
      <c r="EN204">
        <f t="shared" ca="1" si="1013"/>
        <v>32</v>
      </c>
      <c r="EO204">
        <f t="shared" ca="1" si="1014"/>
        <v>0</v>
      </c>
      <c r="EP204">
        <f t="shared" ca="1" si="1015"/>
        <v>20</v>
      </c>
      <c r="EQ204">
        <f t="shared" ca="1" si="1016"/>
        <v>16</v>
      </c>
      <c r="ER204">
        <f t="shared" ca="1" si="1017"/>
        <v>0</v>
      </c>
      <c r="ES204">
        <f t="shared" ca="1" si="1018"/>
        <v>0</v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>
        <f t="shared" ca="1" si="1031"/>
        <v>23.17</v>
      </c>
      <c r="FG204" t="str">
        <f t="shared" ca="1" si="1032"/>
        <v>WON</v>
      </c>
      <c r="FH204">
        <f t="shared" ca="1" si="1033"/>
        <v>8</v>
      </c>
      <c r="FI204">
        <f t="shared" ca="1" si="1034"/>
        <v>1</v>
      </c>
      <c r="FJ204">
        <f t="shared" ca="1" si="1035"/>
        <v>1</v>
      </c>
      <c r="FK204">
        <f t="shared" ca="1" si="1036"/>
        <v>1</v>
      </c>
      <c r="FL204">
        <f t="shared" ca="1" si="1037"/>
        <v>0</v>
      </c>
      <c r="FM204">
        <f t="shared" ca="1" si="1038"/>
        <v>0</v>
      </c>
      <c r="FN204">
        <f t="shared" ca="1" si="1039"/>
        <v>86</v>
      </c>
      <c r="FO204">
        <f t="shared" ca="1" si="1040"/>
        <v>36</v>
      </c>
      <c r="FP204">
        <f t="shared" ca="1" si="1041"/>
        <v>0</v>
      </c>
      <c r="FQ204">
        <f t="shared" ca="1" si="1042"/>
        <v>36</v>
      </c>
      <c r="FR204">
        <f t="shared" ca="1" si="1043"/>
        <v>23.94</v>
      </c>
      <c r="FS204" t="str">
        <f t="shared" ca="1" si="1044"/>
        <v>LOST</v>
      </c>
      <c r="FT204">
        <f t="shared" ca="1" si="1045"/>
        <v>5</v>
      </c>
      <c r="FU204">
        <f t="shared" ca="1" si="1046"/>
        <v>1</v>
      </c>
      <c r="FV204">
        <f t="shared" ca="1" si="1047"/>
        <v>1</v>
      </c>
      <c r="FW204">
        <f t="shared" ca="1" si="1048"/>
        <v>0</v>
      </c>
      <c r="FX204">
        <f t="shared" ca="1" si="1049"/>
        <v>0</v>
      </c>
      <c r="FY204">
        <f t="shared" ca="1" si="1050"/>
        <v>0</v>
      </c>
      <c r="FZ204">
        <f t="shared" ca="1" si="1051"/>
        <v>20</v>
      </c>
      <c r="GA204">
        <f t="shared" ca="1" si="1052"/>
        <v>0</v>
      </c>
      <c r="GB204">
        <f t="shared" ca="1" si="1053"/>
        <v>112</v>
      </c>
      <c r="GC204">
        <f t="shared" ca="1" si="1054"/>
        <v>0</v>
      </c>
      <c r="GD204">
        <f t="shared" ca="1" si="1055"/>
        <v>21.89</v>
      </c>
      <c r="GE204" t="str">
        <f t="shared" ca="1" si="1056"/>
        <v>LOST</v>
      </c>
      <c r="GF204">
        <f t="shared" ca="1" si="1057"/>
        <v>2</v>
      </c>
      <c r="GG204">
        <f t="shared" ca="1" si="1058"/>
        <v>2</v>
      </c>
      <c r="GH204">
        <f t="shared" ca="1" si="1059"/>
        <v>1</v>
      </c>
      <c r="GI204">
        <f t="shared" ca="1" si="1060"/>
        <v>0</v>
      </c>
      <c r="GJ204">
        <f t="shared" ca="1" si="1061"/>
        <v>0</v>
      </c>
      <c r="GK204">
        <f t="shared" ca="1" si="1062"/>
        <v>0</v>
      </c>
      <c r="GL204">
        <f t="shared" ca="1" si="1063"/>
        <v>30</v>
      </c>
      <c r="GM204">
        <f t="shared" ca="1" si="1064"/>
        <v>0</v>
      </c>
      <c r="GN204">
        <f t="shared" ca="1" si="1065"/>
        <v>0</v>
      </c>
      <c r="GO204">
        <f t="shared" ca="1" si="1066"/>
        <v>0</v>
      </c>
      <c r="GP204">
        <f t="shared" ca="1" si="1067"/>
        <v>18.77</v>
      </c>
      <c r="GQ204" t="str">
        <f t="shared" ca="1" si="1068"/>
        <v>LOST</v>
      </c>
      <c r="GR204">
        <f t="shared" ca="1" si="1069"/>
        <v>4</v>
      </c>
      <c r="GS204">
        <f t="shared" ca="1" si="1070"/>
        <v>1</v>
      </c>
      <c r="GT204">
        <f t="shared" ca="1" si="1071"/>
        <v>0</v>
      </c>
      <c r="GU204">
        <f t="shared" ca="1" si="1072"/>
        <v>1</v>
      </c>
      <c r="GV204">
        <f t="shared" ca="1" si="1073"/>
        <v>126</v>
      </c>
      <c r="GW204">
        <f t="shared" ca="1" si="1074"/>
        <v>0</v>
      </c>
      <c r="GX204">
        <f t="shared" ca="1" si="1075"/>
        <v>89</v>
      </c>
      <c r="GY204">
        <f t="shared" ca="1" si="1076"/>
        <v>0</v>
      </c>
      <c r="GZ204">
        <f t="shared" ca="1" si="1077"/>
        <v>12</v>
      </c>
      <c r="HA204">
        <f t="shared" ca="1" si="1078"/>
        <v>0</v>
      </c>
      <c r="HB204">
        <f t="shared" ca="1" si="1079"/>
        <v>25.16</v>
      </c>
      <c r="HC204" t="str">
        <f t="shared" ca="1" si="1080"/>
        <v>WON</v>
      </c>
      <c r="HD204">
        <f t="shared" ca="1" si="1081"/>
        <v>6</v>
      </c>
      <c r="HE204">
        <f t="shared" ca="1" si="1082"/>
        <v>2</v>
      </c>
      <c r="HF204">
        <f t="shared" ca="1" si="1083"/>
        <v>1</v>
      </c>
      <c r="HG204">
        <f t="shared" ca="1" si="1084"/>
        <v>1</v>
      </c>
      <c r="HH204">
        <f t="shared" ca="1" si="1085"/>
        <v>0</v>
      </c>
      <c r="HI204">
        <f t="shared" ca="1" si="1086"/>
        <v>62</v>
      </c>
      <c r="HJ204">
        <f t="shared" ca="1" si="1087"/>
        <v>0</v>
      </c>
      <c r="HK204">
        <f t="shared" ca="1" si="1088"/>
        <v>55</v>
      </c>
      <c r="HL204">
        <f t="shared" ca="1" si="1089"/>
        <v>55</v>
      </c>
      <c r="HM204">
        <f t="shared" ca="1" si="1090"/>
        <v>0</v>
      </c>
      <c r="HN204">
        <f t="shared" ca="1" si="1091"/>
        <v>23.65</v>
      </c>
      <c r="HO204" t="str">
        <f t="shared" ca="1" si="1092"/>
        <v>LOST</v>
      </c>
      <c r="HP204">
        <f t="shared" ca="1" si="1093"/>
        <v>3</v>
      </c>
      <c r="HQ204">
        <f t="shared" ca="1" si="1094"/>
        <v>3</v>
      </c>
      <c r="HR204">
        <f t="shared" ca="1" si="1095"/>
        <v>0</v>
      </c>
      <c r="HS204">
        <f t="shared" ca="1" si="1096"/>
        <v>0</v>
      </c>
      <c r="HT204">
        <f t="shared" ca="1" si="1097"/>
        <v>0</v>
      </c>
      <c r="HU204">
        <f t="shared" ca="1" si="1098"/>
        <v>0</v>
      </c>
      <c r="HV204">
        <f t="shared" ca="1" si="1099"/>
        <v>0</v>
      </c>
      <c r="HW204">
        <f t="shared" ca="1" si="1100"/>
        <v>32</v>
      </c>
      <c r="HX204">
        <f t="shared" ca="1" si="1101"/>
        <v>75</v>
      </c>
      <c r="HY204">
        <f t="shared" ca="1" si="1102"/>
        <v>0</v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9</v>
      </c>
      <c r="G205">
        <f t="shared" ca="1" si="879"/>
        <v>3</v>
      </c>
      <c r="H205">
        <f t="shared" ca="1" si="880"/>
        <v>33.333333333333329</v>
      </c>
      <c r="I205">
        <f t="shared" ca="1" si="874"/>
        <v>22.502222222222223</v>
      </c>
      <c r="J205">
        <f t="shared" ca="1" si="881"/>
        <v>25.502222222222223</v>
      </c>
      <c r="K205">
        <f t="shared" ca="1" si="882"/>
        <v>25.502222201722223</v>
      </c>
      <c r="L205">
        <f t="shared" ca="1" si="883"/>
        <v>2</v>
      </c>
      <c r="M205">
        <f t="shared" ca="1" si="884"/>
        <v>25.42</v>
      </c>
      <c r="N205">
        <f t="shared" ca="1" si="885"/>
        <v>65</v>
      </c>
      <c r="O205">
        <f t="shared" ca="1" si="886"/>
        <v>25.419999979500002</v>
      </c>
      <c r="P205">
        <f t="shared" ca="1" si="887"/>
        <v>2</v>
      </c>
      <c r="Q205">
        <f t="shared" ca="1" si="888"/>
        <v>46</v>
      </c>
      <c r="R205">
        <f t="shared" ca="1" si="889"/>
        <v>14</v>
      </c>
      <c r="S205">
        <f t="shared" ca="1" si="890"/>
        <v>2</v>
      </c>
      <c r="T205">
        <f t="shared" ca="1" si="891"/>
        <v>80</v>
      </c>
      <c r="U205" t="str">
        <f t="shared" ca="1" si="875"/>
        <v>919997985953Byron Pendry</v>
      </c>
      <c r="V205">
        <f t="shared" ca="1" si="892"/>
        <v>69</v>
      </c>
      <c r="W205">
        <f t="shared" si="893"/>
        <v>204</v>
      </c>
      <c r="X205" t="e">
        <f t="shared" ca="1" si="894"/>
        <v>#N/A</v>
      </c>
      <c r="Y205">
        <f t="shared" ca="1" si="895"/>
        <v>7</v>
      </c>
      <c r="Z205" t="str">
        <f t="shared" ca="1" si="896"/>
        <v>992Byron Pendryzz</v>
      </c>
      <c r="AA205">
        <f t="shared" ca="1" si="897"/>
        <v>64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>
        <f t="shared" ca="1" si="960"/>
        <v>24.04</v>
      </c>
      <c r="CM205" t="str">
        <f t="shared" ca="1" si="961"/>
        <v>LOST</v>
      </c>
      <c r="CN205">
        <f t="shared" ca="1" si="962"/>
        <v>3</v>
      </c>
      <c r="CO205">
        <f t="shared" ca="1" si="963"/>
        <v>2</v>
      </c>
      <c r="CP205">
        <f t="shared" ca="1" si="964"/>
        <v>1</v>
      </c>
      <c r="CQ205">
        <f t="shared" ca="1" si="965"/>
        <v>1</v>
      </c>
      <c r="CR205">
        <f t="shared" ca="1" si="966"/>
        <v>32</v>
      </c>
      <c r="CS205">
        <f t="shared" ca="1" si="967"/>
        <v>0</v>
      </c>
      <c r="CT205">
        <f t="shared" ca="1" si="968"/>
        <v>0</v>
      </c>
      <c r="CU205">
        <f t="shared" ca="1" si="969"/>
        <v>60</v>
      </c>
      <c r="CV205">
        <f t="shared" ca="1" si="970"/>
        <v>0</v>
      </c>
      <c r="CW205">
        <f t="shared" ca="1" si="971"/>
        <v>0</v>
      </c>
      <c r="CX205">
        <f t="shared" ca="1" si="972"/>
        <v>25.38</v>
      </c>
      <c r="CY205" t="str">
        <f t="shared" ca="1" si="973"/>
        <v>LOST</v>
      </c>
      <c r="CZ205">
        <f t="shared" ca="1" si="974"/>
        <v>3</v>
      </c>
      <c r="DA205">
        <f t="shared" ca="1" si="975"/>
        <v>4</v>
      </c>
      <c r="DB205">
        <f t="shared" ca="1" si="976"/>
        <v>0</v>
      </c>
      <c r="DC205">
        <f t="shared" ca="1" si="977"/>
        <v>1</v>
      </c>
      <c r="DD205">
        <f t="shared" ca="1" si="978"/>
        <v>10</v>
      </c>
      <c r="DE205">
        <f t="shared" ca="1" si="979"/>
        <v>0</v>
      </c>
      <c r="DF205">
        <f t="shared" ca="1" si="980"/>
        <v>0</v>
      </c>
      <c r="DG205">
        <f t="shared" ca="1" si="981"/>
        <v>0</v>
      </c>
      <c r="DH205">
        <f t="shared" ca="1" si="982"/>
        <v>0</v>
      </c>
      <c r="DI205">
        <f t="shared" ca="1" si="983"/>
        <v>0</v>
      </c>
      <c r="DJ205">
        <f t="shared" ca="1" si="984"/>
        <v>22.77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2</v>
      </c>
      <c r="DP205">
        <f t="shared" ca="1" si="990"/>
        <v>96</v>
      </c>
      <c r="DQ205">
        <f t="shared" ca="1" si="991"/>
        <v>56</v>
      </c>
      <c r="DR205">
        <f t="shared" ca="1" si="992"/>
        <v>20</v>
      </c>
      <c r="DS205">
        <f t="shared" ca="1" si="993"/>
        <v>36</v>
      </c>
      <c r="DT205">
        <f t="shared" ca="1" si="994"/>
        <v>0</v>
      </c>
      <c r="DU205">
        <f t="shared" ca="1" si="995"/>
        <v>0</v>
      </c>
      <c r="DV205">
        <f t="shared" ca="1" si="876"/>
        <v>25.42</v>
      </c>
      <c r="DW205" t="str">
        <f t="shared" ca="1" si="996"/>
        <v>LOST</v>
      </c>
      <c r="DX205">
        <f t="shared" ca="1" si="997"/>
        <v>6</v>
      </c>
      <c r="DY205">
        <f t="shared" ca="1" si="998"/>
        <v>1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21.09</v>
      </c>
      <c r="EI205" t="str">
        <f t="shared" ca="1" si="1008"/>
        <v>LOST</v>
      </c>
      <c r="EJ205">
        <f t="shared" ca="1" si="1009"/>
        <v>7</v>
      </c>
      <c r="EK205">
        <f t="shared" ca="1" si="1010"/>
        <v>2</v>
      </c>
      <c r="EL205">
        <f t="shared" ca="1" si="1011"/>
        <v>0</v>
      </c>
      <c r="EM205">
        <f t="shared" ca="1" si="1012"/>
        <v>0</v>
      </c>
      <c r="EN205">
        <f t="shared" ca="1" si="1013"/>
        <v>0</v>
      </c>
      <c r="EO205">
        <f t="shared" ca="1" si="1014"/>
        <v>0</v>
      </c>
      <c r="EP205">
        <f t="shared" ca="1" si="1015"/>
        <v>10</v>
      </c>
      <c r="EQ205">
        <f t="shared" ca="1" si="1016"/>
        <v>0</v>
      </c>
      <c r="ER205">
        <f t="shared" ca="1" si="1017"/>
        <v>4</v>
      </c>
      <c r="ES205">
        <f t="shared" ca="1" si="1018"/>
        <v>0</v>
      </c>
      <c r="ET205">
        <f t="shared" ca="1" si="1019"/>
        <v>17.86</v>
      </c>
      <c r="EU205" t="str">
        <f t="shared" ca="1" si="1020"/>
        <v>LOST</v>
      </c>
      <c r="EV205">
        <f t="shared" ca="1" si="1021"/>
        <v>4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70</v>
      </c>
      <c r="FA205">
        <f t="shared" ca="1" si="1026"/>
        <v>0</v>
      </c>
      <c r="FB205">
        <f t="shared" ca="1" si="1027"/>
        <v>32</v>
      </c>
      <c r="FC205">
        <f t="shared" ca="1" si="1028"/>
        <v>0</v>
      </c>
      <c r="FD205">
        <f t="shared" ca="1" si="1029"/>
        <v>0</v>
      </c>
      <c r="FE205">
        <f t="shared" ca="1" si="1030"/>
        <v>0</v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>
        <f t="shared" ca="1" si="1079"/>
        <v>23.31</v>
      </c>
      <c r="HC205" t="str">
        <f t="shared" ca="1" si="1080"/>
        <v>WON</v>
      </c>
      <c r="HD205">
        <f t="shared" ca="1" si="1081"/>
        <v>6</v>
      </c>
      <c r="HE205">
        <f t="shared" ca="1" si="1082"/>
        <v>1</v>
      </c>
      <c r="HF205">
        <f t="shared" ca="1" si="1083"/>
        <v>1</v>
      </c>
      <c r="HG205">
        <f t="shared" ca="1" si="1084"/>
        <v>1</v>
      </c>
      <c r="HH205">
        <f t="shared" ca="1" si="1085"/>
        <v>0</v>
      </c>
      <c r="HI205">
        <f t="shared" ca="1" si="1086"/>
        <v>0</v>
      </c>
      <c r="HJ205">
        <f t="shared" ca="1" si="1087"/>
        <v>0</v>
      </c>
      <c r="HK205">
        <f t="shared" ca="1" si="1088"/>
        <v>32</v>
      </c>
      <c r="HL205">
        <f t="shared" ca="1" si="1089"/>
        <v>20</v>
      </c>
      <c r="HM205">
        <f t="shared" ca="1" si="1090"/>
        <v>40</v>
      </c>
      <c r="HN205">
        <f t="shared" ca="1" si="1091"/>
        <v>21.22</v>
      </c>
      <c r="HO205" t="str">
        <f t="shared" ca="1" si="1092"/>
        <v>LOST</v>
      </c>
      <c r="HP205">
        <f t="shared" ca="1" si="1093"/>
        <v>4</v>
      </c>
      <c r="HQ205">
        <f t="shared" ca="1" si="1094"/>
        <v>0</v>
      </c>
      <c r="HR205">
        <f t="shared" ca="1" si="1095"/>
        <v>0</v>
      </c>
      <c r="HS205">
        <f t="shared" ca="1" si="1096"/>
        <v>0</v>
      </c>
      <c r="HT205">
        <f t="shared" ca="1" si="1097"/>
        <v>0</v>
      </c>
      <c r="HU205">
        <f t="shared" ca="1" si="1098"/>
        <v>0</v>
      </c>
      <c r="HV205">
        <f t="shared" ca="1" si="1099"/>
        <v>0</v>
      </c>
      <c r="HW205">
        <f t="shared" ca="1" si="1100"/>
        <v>0</v>
      </c>
      <c r="HX205">
        <f t="shared" ca="1" si="1101"/>
        <v>0</v>
      </c>
      <c r="HY205">
        <f t="shared" ca="1" si="1102"/>
        <v>0</v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8</v>
      </c>
      <c r="G206">
        <f t="shared" ca="1" si="879"/>
        <v>1</v>
      </c>
      <c r="H206">
        <f t="shared" ca="1" si="880"/>
        <v>12.5</v>
      </c>
      <c r="I206">
        <f t="shared" ca="1" si="874"/>
        <v>22.568749999999998</v>
      </c>
      <c r="J206">
        <f t="shared" ca="1" si="881"/>
        <v>23.568749999999998</v>
      </c>
      <c r="K206">
        <f t="shared" ca="1" si="882"/>
        <v>23.568749979399996</v>
      </c>
      <c r="L206">
        <f t="shared" ca="1" si="883"/>
        <v>2</v>
      </c>
      <c r="M206">
        <f t="shared" ca="1" si="884"/>
        <v>26.55</v>
      </c>
      <c r="N206">
        <f t="shared" ca="1" si="885"/>
        <v>51</v>
      </c>
      <c r="O206">
        <f t="shared" ca="1" si="886"/>
        <v>26.549999979399999</v>
      </c>
      <c r="P206">
        <f t="shared" ca="1" si="887"/>
        <v>2</v>
      </c>
      <c r="Q206">
        <f t="shared" ca="1" si="888"/>
        <v>32</v>
      </c>
      <c r="R206">
        <f t="shared" ca="1" si="889"/>
        <v>12</v>
      </c>
      <c r="S206">
        <f t="shared" ca="1" si="890"/>
        <v>1</v>
      </c>
      <c r="T206">
        <f t="shared" ca="1" si="891"/>
        <v>59</v>
      </c>
      <c r="U206" t="str">
        <f t="shared" ca="1" si="875"/>
        <v>940998987967James Kent</v>
      </c>
      <c r="V206">
        <f t="shared" ca="1" si="892"/>
        <v>80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993James Kentzz</v>
      </c>
      <c r="AA206">
        <f t="shared" ca="1" si="897"/>
        <v>71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21.83</v>
      </c>
      <c r="CY206" t="str">
        <f t="shared" ca="1" si="973"/>
        <v>LOST</v>
      </c>
      <c r="CZ206">
        <f t="shared" ca="1" si="974"/>
        <v>2</v>
      </c>
      <c r="DA206">
        <f t="shared" ca="1" si="975"/>
        <v>3</v>
      </c>
      <c r="DB206">
        <f t="shared" ca="1" si="976"/>
        <v>0</v>
      </c>
      <c r="DC206">
        <f t="shared" ca="1" si="977"/>
        <v>1</v>
      </c>
      <c r="DD206">
        <f t="shared" ca="1" si="978"/>
        <v>40</v>
      </c>
      <c r="DE206">
        <f t="shared" ca="1" si="979"/>
        <v>0</v>
      </c>
      <c r="DF206">
        <f t="shared" ca="1" si="980"/>
        <v>32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23.08</v>
      </c>
      <c r="DK206" t="str">
        <f t="shared" ca="1" si="985"/>
        <v>LOST</v>
      </c>
      <c r="DL206">
        <f t="shared" ca="1" si="986"/>
        <v>9</v>
      </c>
      <c r="DM206">
        <f t="shared" ca="1" si="987"/>
        <v>0</v>
      </c>
      <c r="DN206">
        <f t="shared" ca="1" si="988"/>
        <v>0</v>
      </c>
      <c r="DO206">
        <f t="shared" ca="1" si="989"/>
        <v>1</v>
      </c>
      <c r="DP206">
        <f t="shared" ca="1" si="990"/>
        <v>20</v>
      </c>
      <c r="DQ206">
        <f t="shared" ca="1" si="991"/>
        <v>0</v>
      </c>
      <c r="DR206">
        <f t="shared" ca="1" si="992"/>
        <v>0</v>
      </c>
      <c r="DS206">
        <f t="shared" ca="1" si="993"/>
        <v>58</v>
      </c>
      <c r="DT206">
        <f t="shared" ca="1" si="994"/>
        <v>0</v>
      </c>
      <c r="DU206">
        <f t="shared" ca="1" si="995"/>
        <v>0</v>
      </c>
      <c r="DV206">
        <f t="shared" ca="1" si="876"/>
        <v>21.66</v>
      </c>
      <c r="DW206" t="str">
        <f t="shared" ca="1" si="996"/>
        <v>LOST</v>
      </c>
      <c r="DX206">
        <f t="shared" ca="1" si="997"/>
        <v>2</v>
      </c>
      <c r="DY206">
        <f t="shared" ca="1" si="998"/>
        <v>2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67</v>
      </c>
      <c r="ED206">
        <f t="shared" ca="1" si="1003"/>
        <v>0</v>
      </c>
      <c r="EE206">
        <f t="shared" ca="1" si="1004"/>
        <v>0</v>
      </c>
      <c r="EF206">
        <f t="shared" ca="1" si="1005"/>
        <v>12</v>
      </c>
      <c r="EG206">
        <f t="shared" ca="1" si="1006"/>
        <v>0</v>
      </c>
      <c r="EH206" t="str">
        <f t="shared" ca="1" si="1007"/>
        <v/>
      </c>
      <c r="EI206">
        <f t="shared" ca="1" si="1008"/>
        <v>0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>
        <f t="shared" ca="1" si="1079"/>
        <v>26.55</v>
      </c>
      <c r="HC206" t="str">
        <f t="shared" ca="1" si="1080"/>
        <v>LOST</v>
      </c>
      <c r="HD206">
        <f t="shared" ca="1" si="1081"/>
        <v>5</v>
      </c>
      <c r="HE206">
        <f t="shared" ca="1" si="1082"/>
        <v>2</v>
      </c>
      <c r="HF206">
        <f t="shared" ca="1" si="1083"/>
        <v>1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40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12</v>
      </c>
      <c r="G207">
        <f t="shared" ca="1" si="879"/>
        <v>5</v>
      </c>
      <c r="H207">
        <f t="shared" ca="1" si="880"/>
        <v>41.666666666666671</v>
      </c>
      <c r="I207">
        <f t="shared" ca="1" si="874"/>
        <v>23.517500000000002</v>
      </c>
      <c r="J207">
        <f t="shared" ca="1" si="881"/>
        <v>28.517500000000002</v>
      </c>
      <c r="K207">
        <f t="shared" ca="1" si="882"/>
        <v>28.517499979300002</v>
      </c>
      <c r="L207">
        <f t="shared" ca="1" si="883"/>
        <v>2</v>
      </c>
      <c r="M207">
        <f t="shared" ca="1" si="884"/>
        <v>28.9</v>
      </c>
      <c r="N207">
        <f t="shared" ca="1" si="885"/>
        <v>22</v>
      </c>
      <c r="O207">
        <f t="shared" ca="1" si="886"/>
        <v>28.899999979299999</v>
      </c>
      <c r="P207">
        <f t="shared" ca="1" si="887"/>
        <v>2</v>
      </c>
      <c r="Q207">
        <f t="shared" ca="1" si="888"/>
        <v>50</v>
      </c>
      <c r="R207">
        <f t="shared" ca="1" si="889"/>
        <v>20</v>
      </c>
      <c r="S207">
        <f t="shared" ca="1" si="890"/>
        <v>3</v>
      </c>
      <c r="T207">
        <f t="shared" ca="1" si="891"/>
        <v>99</v>
      </c>
      <c r="U207" t="str">
        <f t="shared" ca="1" si="875"/>
        <v>900996979949Alex Chubb</v>
      </c>
      <c r="V207">
        <f t="shared" ca="1" si="892"/>
        <v>57</v>
      </c>
      <c r="W207">
        <f t="shared" si="893"/>
        <v>206</v>
      </c>
      <c r="X207" t="e">
        <f t="shared" ca="1" si="894"/>
        <v>#N/A</v>
      </c>
      <c r="Y207">
        <f t="shared" ca="1" si="895"/>
        <v>9</v>
      </c>
      <c r="Z207" t="str">
        <f t="shared" ca="1" si="896"/>
        <v>990Alex Chubbzz</v>
      </c>
      <c r="AA207">
        <f t="shared" ca="1" si="897"/>
        <v>53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>
        <f t="shared" ca="1" si="960"/>
        <v>21.73</v>
      </c>
      <c r="CM207" t="str">
        <f t="shared" ca="1" si="961"/>
        <v>LOST</v>
      </c>
      <c r="CN207">
        <f t="shared" ca="1" si="962"/>
        <v>7</v>
      </c>
      <c r="CO207">
        <f t="shared" ca="1" si="963"/>
        <v>1</v>
      </c>
      <c r="CP207">
        <f t="shared" ca="1" si="964"/>
        <v>1</v>
      </c>
      <c r="CQ207">
        <f t="shared" ca="1" si="965"/>
        <v>1</v>
      </c>
      <c r="CR207">
        <f t="shared" ca="1" si="966"/>
        <v>50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32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25.9</v>
      </c>
      <c r="DK207" t="str">
        <f t="shared" ca="1" si="985"/>
        <v>WON</v>
      </c>
      <c r="DL207">
        <f t="shared" ca="1" si="986"/>
        <v>4</v>
      </c>
      <c r="DM207">
        <f t="shared" ca="1" si="987"/>
        <v>2</v>
      </c>
      <c r="DN207">
        <f t="shared" ca="1" si="988"/>
        <v>0</v>
      </c>
      <c r="DO207">
        <f t="shared" ca="1" si="989"/>
        <v>1</v>
      </c>
      <c r="DP207">
        <f t="shared" ca="1" si="990"/>
        <v>0</v>
      </c>
      <c r="DQ207">
        <f t="shared" ca="1" si="991"/>
        <v>56</v>
      </c>
      <c r="DR207">
        <f t="shared" ca="1" si="992"/>
        <v>32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24.74</v>
      </c>
      <c r="DW207" t="str">
        <f t="shared" ca="1" si="996"/>
        <v>LOST</v>
      </c>
      <c r="DX207">
        <f t="shared" ca="1" si="997"/>
        <v>2</v>
      </c>
      <c r="DY207">
        <f t="shared" ca="1" si="998"/>
        <v>2</v>
      </c>
      <c r="DZ207">
        <f t="shared" ca="1" si="999"/>
        <v>1</v>
      </c>
      <c r="EA207">
        <f t="shared" ca="1" si="1000"/>
        <v>1</v>
      </c>
      <c r="EB207">
        <f t="shared" ca="1" si="1001"/>
        <v>86</v>
      </c>
      <c r="EC207">
        <f t="shared" ca="1" si="1002"/>
        <v>0</v>
      </c>
      <c r="ED207">
        <f t="shared" ca="1" si="1003"/>
        <v>32</v>
      </c>
      <c r="EE207">
        <f t="shared" ca="1" si="1004"/>
        <v>70</v>
      </c>
      <c r="EF207">
        <f t="shared" ca="1" si="1005"/>
        <v>0</v>
      </c>
      <c r="EG207">
        <f t="shared" ca="1" si="1006"/>
        <v>0</v>
      </c>
      <c r="EH207">
        <f t="shared" ca="1" si="1007"/>
        <v>21.5</v>
      </c>
      <c r="EI207" t="str">
        <f t="shared" ca="1" si="1008"/>
        <v>LOST</v>
      </c>
      <c r="EJ207">
        <f t="shared" ca="1" si="1009"/>
        <v>1</v>
      </c>
      <c r="EK207">
        <f t="shared" ca="1" si="1010"/>
        <v>3</v>
      </c>
      <c r="EL207">
        <f t="shared" ca="1" si="1011"/>
        <v>0</v>
      </c>
      <c r="EM207">
        <f t="shared" ca="1" si="1012"/>
        <v>0</v>
      </c>
      <c r="EN207">
        <f t="shared" ca="1" si="1013"/>
        <v>0</v>
      </c>
      <c r="EO207">
        <f t="shared" ca="1" si="1014"/>
        <v>0</v>
      </c>
      <c r="EP207">
        <f t="shared" ca="1" si="1015"/>
        <v>96</v>
      </c>
      <c r="EQ207">
        <f t="shared" ca="1" si="1016"/>
        <v>32</v>
      </c>
      <c r="ER207">
        <f t="shared" ca="1" si="1017"/>
        <v>0</v>
      </c>
      <c r="ES207">
        <f t="shared" ca="1" si="1018"/>
        <v>0</v>
      </c>
      <c r="ET207">
        <f t="shared" ca="1" si="1019"/>
        <v>22.9</v>
      </c>
      <c r="EU207" t="str">
        <f t="shared" ca="1" si="1020"/>
        <v>WON</v>
      </c>
      <c r="EV207">
        <f t="shared" ca="1" si="1021"/>
        <v>7</v>
      </c>
      <c r="EW207">
        <f t="shared" ca="1" si="1022"/>
        <v>1</v>
      </c>
      <c r="EX207">
        <f t="shared" ca="1" si="1023"/>
        <v>0</v>
      </c>
      <c r="EY207">
        <f t="shared" ca="1" si="1024"/>
        <v>2</v>
      </c>
      <c r="EZ207">
        <f t="shared" ca="1" si="1025"/>
        <v>16</v>
      </c>
      <c r="FA207">
        <f t="shared" ca="1" si="1026"/>
        <v>40</v>
      </c>
      <c r="FB207">
        <f t="shared" ca="1" si="1027"/>
        <v>40</v>
      </c>
      <c r="FC207">
        <f t="shared" ca="1" si="1028"/>
        <v>0</v>
      </c>
      <c r="FD207">
        <f t="shared" ca="1" si="1029"/>
        <v>16</v>
      </c>
      <c r="FE207">
        <f t="shared" ca="1" si="1030"/>
        <v>0</v>
      </c>
      <c r="FF207">
        <f t="shared" ca="1" si="1031"/>
        <v>25.83</v>
      </c>
      <c r="FG207" t="str">
        <f t="shared" ca="1" si="1032"/>
        <v>WON</v>
      </c>
      <c r="FH207">
        <f t="shared" ca="1" si="1033"/>
        <v>5</v>
      </c>
      <c r="FI207">
        <f t="shared" ca="1" si="1034"/>
        <v>3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40</v>
      </c>
      <c r="FQ207">
        <f t="shared" ca="1" si="1042"/>
        <v>0</v>
      </c>
      <c r="FR207">
        <f t="shared" ca="1" si="1043"/>
        <v>18.63</v>
      </c>
      <c r="FS207" t="str">
        <f t="shared" ca="1" si="1044"/>
        <v>LOST</v>
      </c>
      <c r="FT207">
        <f t="shared" ca="1" si="1045"/>
        <v>5</v>
      </c>
      <c r="FU207">
        <f t="shared" ca="1" si="1046"/>
        <v>0</v>
      </c>
      <c r="FV207">
        <f t="shared" ca="1" si="1047"/>
        <v>0</v>
      </c>
      <c r="FW207">
        <f t="shared" ca="1" si="1048"/>
        <v>1</v>
      </c>
      <c r="FX207">
        <f t="shared" ca="1" si="1049"/>
        <v>32</v>
      </c>
      <c r="FY207">
        <f t="shared" ca="1" si="1050"/>
        <v>0</v>
      </c>
      <c r="FZ207">
        <f t="shared" ca="1" si="1051"/>
        <v>0</v>
      </c>
      <c r="GA207">
        <f t="shared" ca="1" si="1052"/>
        <v>20</v>
      </c>
      <c r="GB207">
        <f t="shared" ca="1" si="1053"/>
        <v>0</v>
      </c>
      <c r="GC207">
        <f t="shared" ca="1" si="1054"/>
        <v>0</v>
      </c>
      <c r="GD207">
        <f t="shared" ca="1" si="1055"/>
        <v>23.98</v>
      </c>
      <c r="GE207" t="str">
        <f t="shared" ca="1" si="1056"/>
        <v>LOST</v>
      </c>
      <c r="GF207">
        <f t="shared" ca="1" si="1057"/>
        <v>4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56</v>
      </c>
      <c r="GN207">
        <f t="shared" ca="1" si="1065"/>
        <v>0</v>
      </c>
      <c r="GO207">
        <f t="shared" ca="1" si="1066"/>
        <v>0</v>
      </c>
      <c r="GP207">
        <f t="shared" ca="1" si="1067"/>
        <v>22.85</v>
      </c>
      <c r="GQ207" t="str">
        <f t="shared" ca="1" si="1068"/>
        <v>LOST</v>
      </c>
      <c r="GR207">
        <f t="shared" ca="1" si="1069"/>
        <v>4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84</v>
      </c>
      <c r="GY207">
        <f t="shared" ca="1" si="1076"/>
        <v>0</v>
      </c>
      <c r="GZ207">
        <f t="shared" ca="1" si="1077"/>
        <v>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>
        <f t="shared" ca="1" si="1091"/>
        <v>24.98</v>
      </c>
      <c r="HO207" t="str">
        <f t="shared" ca="1" si="1092"/>
        <v>LOST</v>
      </c>
      <c r="HP207">
        <f t="shared" ca="1" si="1093"/>
        <v>1</v>
      </c>
      <c r="HQ207">
        <f t="shared" ca="1" si="1094"/>
        <v>3</v>
      </c>
      <c r="HR207">
        <f t="shared" ca="1" si="1095"/>
        <v>0</v>
      </c>
      <c r="HS207">
        <f t="shared" ca="1" si="1096"/>
        <v>0</v>
      </c>
      <c r="HT207">
        <f t="shared" ca="1" si="1097"/>
        <v>0</v>
      </c>
      <c r="HU207">
        <f t="shared" ca="1" si="1098"/>
        <v>0</v>
      </c>
      <c r="HV207">
        <f t="shared" ca="1" si="1099"/>
        <v>0</v>
      </c>
      <c r="HW207">
        <f t="shared" ca="1" si="1100"/>
        <v>0</v>
      </c>
      <c r="HX207">
        <f t="shared" ca="1" si="1101"/>
        <v>0</v>
      </c>
      <c r="HY207">
        <f t="shared" ca="1" si="1102"/>
        <v>0</v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6</v>
      </c>
      <c r="H208">
        <f t="shared" ca="1" si="880"/>
        <v>75</v>
      </c>
      <c r="I208">
        <f t="shared" ca="1" si="874"/>
        <v>23.9925</v>
      </c>
      <c r="J208">
        <f t="shared" ca="1" si="881"/>
        <v>29.9925</v>
      </c>
      <c r="K208">
        <f t="shared" ca="1" si="882"/>
        <v>29.992499979199998</v>
      </c>
      <c r="L208">
        <f t="shared" ca="1" si="883"/>
        <v>2</v>
      </c>
      <c r="M208">
        <f t="shared" ca="1" si="884"/>
        <v>30.67</v>
      </c>
      <c r="N208">
        <f t="shared" ca="1" si="885"/>
        <v>16</v>
      </c>
      <c r="O208">
        <f t="shared" ca="1" si="886"/>
        <v>30.6699999792</v>
      </c>
      <c r="P208">
        <f t="shared" ca="1" si="887"/>
        <v>2</v>
      </c>
      <c r="Q208">
        <f t="shared" ca="1" si="888"/>
        <v>26</v>
      </c>
      <c r="R208">
        <f t="shared" ca="1" si="889"/>
        <v>18</v>
      </c>
      <c r="S208">
        <f t="shared" ca="1" si="890"/>
        <v>1</v>
      </c>
      <c r="T208">
        <f t="shared" ca="1" si="891"/>
        <v>65</v>
      </c>
      <c r="U208" t="str">
        <f t="shared" ca="1" si="875"/>
        <v>934998981973Brandonn Monk</v>
      </c>
      <c r="V208">
        <f t="shared" ca="1" si="892"/>
        <v>76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991Brandonn Monkzz</v>
      </c>
      <c r="AA208">
        <f t="shared" ca="1" si="897"/>
        <v>60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>
        <f t="shared" ca="1" si="960"/>
        <v>26.37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84</v>
      </c>
      <c r="CT208">
        <f t="shared" ca="1" si="968"/>
        <v>52</v>
      </c>
      <c r="CU208">
        <f t="shared" ca="1" si="969"/>
        <v>16</v>
      </c>
      <c r="CV208">
        <f t="shared" ca="1" si="970"/>
        <v>0</v>
      </c>
      <c r="CW208">
        <f t="shared" ca="1" si="971"/>
        <v>0</v>
      </c>
      <c r="CX208">
        <f t="shared" ca="1" si="972"/>
        <v>23</v>
      </c>
      <c r="CY208" t="str">
        <f t="shared" ca="1" si="973"/>
        <v>LOST</v>
      </c>
      <c r="CZ208">
        <f t="shared" ca="1" si="974"/>
        <v>3</v>
      </c>
      <c r="DA208">
        <f t="shared" ca="1" si="975"/>
        <v>3</v>
      </c>
      <c r="DB208">
        <f t="shared" ca="1" si="976"/>
        <v>0</v>
      </c>
      <c r="DC208">
        <f t="shared" ca="1" si="977"/>
        <v>1</v>
      </c>
      <c r="DD208">
        <f t="shared" ca="1" si="978"/>
        <v>16</v>
      </c>
      <c r="DE208">
        <f t="shared" ca="1" si="979"/>
        <v>0</v>
      </c>
      <c r="DF208">
        <f t="shared" ca="1" si="980"/>
        <v>0</v>
      </c>
      <c r="DG208">
        <f t="shared" ca="1" si="981"/>
        <v>5</v>
      </c>
      <c r="DH208">
        <f t="shared" ca="1" si="982"/>
        <v>0</v>
      </c>
      <c r="DI208">
        <f t="shared" ca="1" si="983"/>
        <v>0</v>
      </c>
      <c r="DJ208">
        <f t="shared" ca="1" si="984"/>
        <v>22.08</v>
      </c>
      <c r="DK208" t="str">
        <f t="shared" ca="1" si="985"/>
        <v>LOST</v>
      </c>
      <c r="DL208">
        <f t="shared" ca="1" si="986"/>
        <v>2</v>
      </c>
      <c r="DM208">
        <f t="shared" ca="1" si="987"/>
        <v>1</v>
      </c>
      <c r="DN208">
        <f t="shared" ca="1" si="988"/>
        <v>0</v>
      </c>
      <c r="DO208">
        <f t="shared" ca="1" si="989"/>
        <v>1</v>
      </c>
      <c r="DP208">
        <f t="shared" ca="1" si="990"/>
        <v>92</v>
      </c>
      <c r="DQ208">
        <f t="shared" ca="1" si="991"/>
        <v>71</v>
      </c>
      <c r="DR208">
        <f t="shared" ca="1" si="992"/>
        <v>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14</v>
      </c>
      <c r="G209">
        <f t="shared" ca="1" si="879"/>
        <v>11</v>
      </c>
      <c r="H209">
        <f t="shared" ca="1" si="880"/>
        <v>78.571428571428569</v>
      </c>
      <c r="I209">
        <f t="shared" ca="1" si="874"/>
        <v>25.891428571428577</v>
      </c>
      <c r="J209">
        <f t="shared" ca="1" si="881"/>
        <v>36.891428571428577</v>
      </c>
      <c r="K209">
        <f t="shared" ca="1" si="882"/>
        <v>36.891428550528573</v>
      </c>
      <c r="L209">
        <f t="shared" ca="1" si="883"/>
        <v>2</v>
      </c>
      <c r="M209">
        <f t="shared" ca="1" si="884"/>
        <v>31.31</v>
      </c>
      <c r="N209">
        <f t="shared" ca="1" si="885"/>
        <v>10</v>
      </c>
      <c r="O209">
        <f t="shared" ca="1" si="886"/>
        <v>31.309999979099999</v>
      </c>
      <c r="P209">
        <f t="shared" ca="1" si="887"/>
        <v>2</v>
      </c>
      <c r="Q209">
        <f t="shared" ca="1" si="888"/>
        <v>94</v>
      </c>
      <c r="R209">
        <f t="shared" ca="1" si="889"/>
        <v>31</v>
      </c>
      <c r="S209">
        <f t="shared" ca="1" si="890"/>
        <v>10</v>
      </c>
      <c r="T209">
        <f t="shared" ca="1" si="891"/>
        <v>186</v>
      </c>
      <c r="U209" t="str">
        <f t="shared" ca="1" si="875"/>
        <v>813989968905Nigel Prior</v>
      </c>
      <c r="V209">
        <f t="shared" ca="1" si="892"/>
        <v>11</v>
      </c>
      <c r="W209">
        <f t="shared" si="893"/>
        <v>208</v>
      </c>
      <c r="X209" t="e">
        <f t="shared" ca="1" si="894"/>
        <v>#N/A</v>
      </c>
      <c r="Y209">
        <f t="shared" ca="1" si="895"/>
        <v>16</v>
      </c>
      <c r="Z209" t="str">
        <f t="shared" ca="1" si="896"/>
        <v>983Nigel Priorzz</v>
      </c>
      <c r="AA209">
        <f t="shared" ca="1" si="897"/>
        <v>19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>
        <f t="shared" ca="1" si="961"/>
        <v>0</v>
      </c>
      <c r="CN209">
        <f t="shared" ca="1" si="962"/>
        <v>2</v>
      </c>
      <c r="CO209">
        <f t="shared" ca="1" si="963"/>
        <v>0</v>
      </c>
      <c r="CP209">
        <f t="shared" ca="1" si="964"/>
        <v>0</v>
      </c>
      <c r="CQ209">
        <f t="shared" ca="1" si="965"/>
        <v>1</v>
      </c>
      <c r="CR209">
        <f t="shared" ca="1" si="966"/>
        <v>62</v>
      </c>
      <c r="CS209">
        <f t="shared" ca="1" si="967"/>
        <v>0</v>
      </c>
      <c r="CT209">
        <f t="shared" ca="1" si="968"/>
        <v>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>
        <f t="shared" ca="1" si="876"/>
        <v>28.06</v>
      </c>
      <c r="DW209" t="str">
        <f t="shared" ca="1" si="996"/>
        <v>WON</v>
      </c>
      <c r="DX209">
        <f t="shared" ca="1" si="997"/>
        <v>7</v>
      </c>
      <c r="DY209">
        <f t="shared" ca="1" si="998"/>
        <v>2</v>
      </c>
      <c r="DZ209">
        <f t="shared" ca="1" si="999"/>
        <v>1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40</v>
      </c>
      <c r="EE209">
        <f t="shared" ca="1" si="1004"/>
        <v>24</v>
      </c>
      <c r="EF209">
        <f t="shared" ca="1" si="1005"/>
        <v>50</v>
      </c>
      <c r="EG209">
        <f t="shared" ca="1" si="1006"/>
        <v>0</v>
      </c>
      <c r="EH209">
        <f t="shared" ca="1" si="1007"/>
        <v>27.33</v>
      </c>
      <c r="EI209" t="str">
        <f t="shared" ca="1" si="1008"/>
        <v>WON</v>
      </c>
      <c r="EJ209">
        <f t="shared" ca="1" si="1009"/>
        <v>3</v>
      </c>
      <c r="EK209">
        <f t="shared" ca="1" si="1010"/>
        <v>4</v>
      </c>
      <c r="EL209">
        <f t="shared" ca="1" si="1011"/>
        <v>2</v>
      </c>
      <c r="EM209">
        <f t="shared" ca="1" si="1012"/>
        <v>1</v>
      </c>
      <c r="EN209">
        <f t="shared" ca="1" si="1013"/>
        <v>0</v>
      </c>
      <c r="EO209">
        <f t="shared" ca="1" si="1014"/>
        <v>36</v>
      </c>
      <c r="EP209">
        <f t="shared" ca="1" si="1015"/>
        <v>8</v>
      </c>
      <c r="EQ209">
        <f t="shared" ca="1" si="1016"/>
        <v>8</v>
      </c>
      <c r="ER209">
        <f t="shared" ca="1" si="1017"/>
        <v>0</v>
      </c>
      <c r="ES209">
        <f t="shared" ca="1" si="1018"/>
        <v>0</v>
      </c>
      <c r="ET209">
        <f t="shared" ca="1" si="1019"/>
        <v>26.65</v>
      </c>
      <c r="EU209" t="str">
        <f t="shared" ca="1" si="1020"/>
        <v>WON</v>
      </c>
      <c r="EV209">
        <f t="shared" ca="1" si="1021"/>
        <v>5</v>
      </c>
      <c r="EW209">
        <f t="shared" ca="1" si="1022"/>
        <v>2</v>
      </c>
      <c r="EX209">
        <f t="shared" ca="1" si="1023"/>
        <v>1</v>
      </c>
      <c r="EY209">
        <f t="shared" ca="1" si="1024"/>
        <v>2</v>
      </c>
      <c r="EZ209">
        <f t="shared" ca="1" si="1025"/>
        <v>16</v>
      </c>
      <c r="FA209">
        <f t="shared" ca="1" si="1026"/>
        <v>64</v>
      </c>
      <c r="FB209">
        <f t="shared" ca="1" si="1027"/>
        <v>0</v>
      </c>
      <c r="FC209">
        <f t="shared" ca="1" si="1028"/>
        <v>80</v>
      </c>
      <c r="FD209">
        <f t="shared" ca="1" si="1029"/>
        <v>0</v>
      </c>
      <c r="FE209">
        <f t="shared" ca="1" si="1030"/>
        <v>46</v>
      </c>
      <c r="FF209">
        <f t="shared" ca="1" si="1031"/>
        <v>24.59</v>
      </c>
      <c r="FG209" t="str">
        <f t="shared" ca="1" si="1032"/>
        <v>WON</v>
      </c>
      <c r="FH209">
        <f t="shared" ca="1" si="1033"/>
        <v>11</v>
      </c>
      <c r="FI209">
        <f t="shared" ca="1" si="1034"/>
        <v>2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16</v>
      </c>
      <c r="FN209">
        <f t="shared" ca="1" si="1039"/>
        <v>0</v>
      </c>
      <c r="FO209">
        <f t="shared" ca="1" si="1040"/>
        <v>0</v>
      </c>
      <c r="FP209">
        <f t="shared" ca="1" si="1041"/>
        <v>32</v>
      </c>
      <c r="FQ209">
        <f t="shared" ca="1" si="1042"/>
        <v>32</v>
      </c>
      <c r="FR209">
        <f t="shared" ca="1" si="1043"/>
        <v>22.43</v>
      </c>
      <c r="FS209" t="str">
        <f t="shared" ca="1" si="1044"/>
        <v>WON</v>
      </c>
      <c r="FT209">
        <f t="shared" ca="1" si="1045"/>
        <v>6</v>
      </c>
      <c r="FU209">
        <f t="shared" ca="1" si="1046"/>
        <v>1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18</v>
      </c>
      <c r="FZ209">
        <f t="shared" ca="1" si="1051"/>
        <v>20</v>
      </c>
      <c r="GA209">
        <f t="shared" ca="1" si="1052"/>
        <v>40</v>
      </c>
      <c r="GB209">
        <f t="shared" ca="1" si="1053"/>
        <v>0</v>
      </c>
      <c r="GC209">
        <f t="shared" ca="1" si="1054"/>
        <v>0</v>
      </c>
      <c r="GD209">
        <f t="shared" ca="1" si="1055"/>
        <v>24.24</v>
      </c>
      <c r="GE209" t="str">
        <f t="shared" ca="1" si="1056"/>
        <v>WON</v>
      </c>
      <c r="GF209">
        <f t="shared" ca="1" si="1057"/>
        <v>9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64</v>
      </c>
      <c r="GL209">
        <f t="shared" ca="1" si="1063"/>
        <v>8</v>
      </c>
      <c r="GM209">
        <f t="shared" ca="1" si="1064"/>
        <v>11</v>
      </c>
      <c r="GN209">
        <f t="shared" ca="1" si="1065"/>
        <v>0</v>
      </c>
      <c r="GO209">
        <f t="shared" ca="1" si="1066"/>
        <v>0</v>
      </c>
      <c r="GP209">
        <f t="shared" ca="1" si="1067"/>
        <v>25.11</v>
      </c>
      <c r="GQ209" t="str">
        <f t="shared" ca="1" si="1068"/>
        <v>LOST</v>
      </c>
      <c r="GR209">
        <f t="shared" ca="1" si="1069"/>
        <v>5</v>
      </c>
      <c r="GS209">
        <f t="shared" ca="1" si="1070"/>
        <v>2</v>
      </c>
      <c r="GT209">
        <f t="shared" ca="1" si="1071"/>
        <v>2</v>
      </c>
      <c r="GU209">
        <f t="shared" ca="1" si="1072"/>
        <v>0</v>
      </c>
      <c r="GV209">
        <f t="shared" ca="1" si="1073"/>
        <v>0</v>
      </c>
      <c r="GW209">
        <f t="shared" ca="1" si="1074"/>
        <v>0</v>
      </c>
      <c r="GX209">
        <f t="shared" ca="1" si="1075"/>
        <v>0</v>
      </c>
      <c r="GY209">
        <f t="shared" ca="1" si="1076"/>
        <v>10</v>
      </c>
      <c r="GZ209">
        <f t="shared" ca="1" si="1077"/>
        <v>0</v>
      </c>
      <c r="HA209">
        <f t="shared" ca="1" si="1078"/>
        <v>0</v>
      </c>
      <c r="HB209">
        <f t="shared" ca="1" si="1079"/>
        <v>30.11</v>
      </c>
      <c r="HC209" t="str">
        <f t="shared" ca="1" si="1080"/>
        <v>LOST</v>
      </c>
      <c r="HD209">
        <f t="shared" ca="1" si="1081"/>
        <v>7</v>
      </c>
      <c r="HE209">
        <f t="shared" ca="1" si="1082"/>
        <v>4</v>
      </c>
      <c r="HF209">
        <f t="shared" ca="1" si="1083"/>
        <v>0</v>
      </c>
      <c r="HG209">
        <f t="shared" ca="1" si="1084"/>
        <v>0</v>
      </c>
      <c r="HH209">
        <f t="shared" ca="1" si="1085"/>
        <v>0</v>
      </c>
      <c r="HI209">
        <f t="shared" ca="1" si="1086"/>
        <v>0</v>
      </c>
      <c r="HJ209">
        <f t="shared" ca="1" si="1087"/>
        <v>80</v>
      </c>
      <c r="HK209">
        <f t="shared" ca="1" si="1088"/>
        <v>40</v>
      </c>
      <c r="HL209">
        <f t="shared" ca="1" si="1089"/>
        <v>0</v>
      </c>
      <c r="HM209">
        <f t="shared" ca="1" si="1090"/>
        <v>0</v>
      </c>
      <c r="HN209">
        <f t="shared" ca="1" si="1091"/>
        <v>31.31</v>
      </c>
      <c r="HO209" t="str">
        <f t="shared" ca="1" si="1092"/>
        <v>WON</v>
      </c>
      <c r="HP209">
        <f t="shared" ca="1" si="1093"/>
        <v>7</v>
      </c>
      <c r="HQ209">
        <f t="shared" ca="1" si="1094"/>
        <v>3</v>
      </c>
      <c r="HR209">
        <f t="shared" ca="1" si="1095"/>
        <v>1</v>
      </c>
      <c r="HS209">
        <f t="shared" ca="1" si="1096"/>
        <v>1</v>
      </c>
      <c r="HT209">
        <f t="shared" ca="1" si="1097"/>
        <v>0</v>
      </c>
      <c r="HU209">
        <f t="shared" ca="1" si="1098"/>
        <v>50</v>
      </c>
      <c r="HV209">
        <f t="shared" ca="1" si="1099"/>
        <v>36</v>
      </c>
      <c r="HW209">
        <f t="shared" ca="1" si="1100"/>
        <v>101</v>
      </c>
      <c r="HX209">
        <f t="shared" ca="1" si="1101"/>
        <v>0</v>
      </c>
      <c r="HY209">
        <f t="shared" ca="1" si="1102"/>
        <v>0</v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130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349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140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130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347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138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14</v>
      </c>
      <c r="G212">
        <f t="shared" ca="1" si="879"/>
        <v>7</v>
      </c>
      <c r="H212">
        <f t="shared" ca="1" si="880"/>
        <v>50</v>
      </c>
      <c r="I212">
        <f t="shared" ca="1" si="874"/>
        <v>23.250000000000004</v>
      </c>
      <c r="J212">
        <f t="shared" ca="1" si="881"/>
        <v>30.250000000000004</v>
      </c>
      <c r="K212">
        <f t="shared" ca="1" si="882"/>
        <v>30.249999978800002</v>
      </c>
      <c r="L212">
        <f t="shared" ca="1" si="883"/>
        <v>2</v>
      </c>
      <c r="M212">
        <f t="shared" ca="1" si="884"/>
        <v>28.9</v>
      </c>
      <c r="N212">
        <f t="shared" ca="1" si="885"/>
        <v>22</v>
      </c>
      <c r="O212">
        <f t="shared" ca="1" si="886"/>
        <v>28.899999978799997</v>
      </c>
      <c r="P212">
        <f t="shared" ca="1" si="887"/>
        <v>2</v>
      </c>
      <c r="Q212">
        <f t="shared" ca="1" si="888"/>
        <v>58</v>
      </c>
      <c r="R212">
        <f t="shared" ca="1" si="889"/>
        <v>20</v>
      </c>
      <c r="S212">
        <f t="shared" ca="1" si="890"/>
        <v>3</v>
      </c>
      <c r="T212">
        <f t="shared" ca="1" si="891"/>
        <v>107</v>
      </c>
      <c r="U212" t="str">
        <f t="shared" ca="1" si="875"/>
        <v>892996979941Jake Carter</v>
      </c>
      <c r="V212">
        <f t="shared" ca="1" si="892"/>
        <v>54</v>
      </c>
      <c r="W212">
        <f t="shared" si="893"/>
        <v>211</v>
      </c>
      <c r="X212" t="e">
        <f t="shared" ca="1" si="894"/>
        <v>#N/A</v>
      </c>
      <c r="Y212">
        <f t="shared" ca="1" si="895"/>
        <v>10</v>
      </c>
      <c r="Z212" t="str">
        <f t="shared" ca="1" si="896"/>
        <v>989Jake Carterzz</v>
      </c>
      <c r="AA212">
        <f t="shared" ca="1" si="897"/>
        <v>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>
        <f t="shared" ca="1" si="960"/>
        <v>28.9</v>
      </c>
      <c r="CM212" t="str">
        <f t="shared" ca="1" si="961"/>
        <v>WON</v>
      </c>
      <c r="CN212">
        <f t="shared" ca="1" si="962"/>
        <v>4</v>
      </c>
      <c r="CO212">
        <f t="shared" ca="1" si="963"/>
        <v>1</v>
      </c>
      <c r="CP212">
        <f t="shared" ca="1" si="964"/>
        <v>1</v>
      </c>
      <c r="CQ212">
        <f t="shared" ca="1" si="965"/>
        <v>1</v>
      </c>
      <c r="CR212">
        <f t="shared" ca="1" si="966"/>
        <v>0</v>
      </c>
      <c r="CS212">
        <f t="shared" ca="1" si="967"/>
        <v>32</v>
      </c>
      <c r="CT212">
        <f t="shared" ca="1" si="968"/>
        <v>32</v>
      </c>
      <c r="CU212">
        <f t="shared" ca="1" si="969"/>
        <v>88</v>
      </c>
      <c r="CV212">
        <f t="shared" ca="1" si="970"/>
        <v>0</v>
      </c>
      <c r="CW212">
        <f t="shared" ca="1" si="971"/>
        <v>0</v>
      </c>
      <c r="CX212">
        <f t="shared" ca="1" si="972"/>
        <v>25.46</v>
      </c>
      <c r="CY212" t="str">
        <f t="shared" ca="1" si="973"/>
        <v>LOST</v>
      </c>
      <c r="CZ212">
        <f t="shared" ca="1" si="974"/>
        <v>7</v>
      </c>
      <c r="DA212">
        <f t="shared" ca="1" si="975"/>
        <v>0</v>
      </c>
      <c r="DB212">
        <f t="shared" ca="1" si="976"/>
        <v>0</v>
      </c>
      <c r="DC212">
        <f t="shared" ca="1" si="977"/>
        <v>0</v>
      </c>
      <c r="DD212">
        <f t="shared" ca="1" si="978"/>
        <v>0</v>
      </c>
      <c r="DE212">
        <f t="shared" ca="1" si="979"/>
        <v>0</v>
      </c>
      <c r="DF212">
        <f t="shared" ca="1" si="980"/>
        <v>0</v>
      </c>
      <c r="DG212">
        <f t="shared" ca="1" si="981"/>
        <v>40</v>
      </c>
      <c r="DH212">
        <f t="shared" ca="1" si="982"/>
        <v>0</v>
      </c>
      <c r="DI212">
        <f t="shared" ca="1" si="983"/>
        <v>0</v>
      </c>
      <c r="DJ212">
        <f t="shared" ca="1" si="984"/>
        <v>26.27</v>
      </c>
      <c r="DK212" t="str">
        <f t="shared" ca="1" si="985"/>
        <v>WON</v>
      </c>
      <c r="DL212">
        <f t="shared" ca="1" si="986"/>
        <v>3</v>
      </c>
      <c r="DM212">
        <f t="shared" ca="1" si="987"/>
        <v>3</v>
      </c>
      <c r="DN212">
        <f t="shared" ca="1" si="988"/>
        <v>0</v>
      </c>
      <c r="DO212">
        <f t="shared" ca="1" si="989"/>
        <v>1</v>
      </c>
      <c r="DP212">
        <f t="shared" ca="1" si="990"/>
        <v>0</v>
      </c>
      <c r="DQ212">
        <f t="shared" ca="1" si="991"/>
        <v>0</v>
      </c>
      <c r="DR212">
        <f t="shared" ca="1" si="992"/>
        <v>52</v>
      </c>
      <c r="DS212">
        <f t="shared" ca="1" si="993"/>
        <v>40</v>
      </c>
      <c r="DT212">
        <f t="shared" ca="1" si="994"/>
        <v>25</v>
      </c>
      <c r="DU212">
        <f t="shared" ca="1" si="995"/>
        <v>0</v>
      </c>
      <c r="DV212">
        <f t="shared" ca="1" si="876"/>
        <v>24.64</v>
      </c>
      <c r="DW212" t="str">
        <f t="shared" ca="1" si="996"/>
        <v>WON</v>
      </c>
      <c r="DX212">
        <f t="shared" ca="1" si="997"/>
        <v>4</v>
      </c>
      <c r="DY212">
        <f t="shared" ca="1" si="998"/>
        <v>1</v>
      </c>
      <c r="DZ212">
        <f t="shared" ca="1" si="999"/>
        <v>0</v>
      </c>
      <c r="EA212">
        <f t="shared" ca="1" si="1000"/>
        <v>2</v>
      </c>
      <c r="EB212">
        <f t="shared" ca="1" si="1001"/>
        <v>2</v>
      </c>
      <c r="EC212">
        <f t="shared" ca="1" si="1002"/>
        <v>44</v>
      </c>
      <c r="ED212">
        <f t="shared" ca="1" si="1003"/>
        <v>38</v>
      </c>
      <c r="EE212">
        <f t="shared" ca="1" si="1004"/>
        <v>10</v>
      </c>
      <c r="EF212">
        <f t="shared" ca="1" si="1005"/>
        <v>0</v>
      </c>
      <c r="EG212">
        <f t="shared" ca="1" si="1006"/>
        <v>0</v>
      </c>
      <c r="EH212">
        <f t="shared" ca="1" si="1007"/>
        <v>23.14</v>
      </c>
      <c r="EI212" t="str">
        <f t="shared" ca="1" si="1008"/>
        <v>WON</v>
      </c>
      <c r="EJ212">
        <f t="shared" ca="1" si="1009"/>
        <v>1</v>
      </c>
      <c r="EK212">
        <f t="shared" ca="1" si="1010"/>
        <v>3</v>
      </c>
      <c r="EL212">
        <f t="shared" ca="1" si="1011"/>
        <v>2</v>
      </c>
      <c r="EM212">
        <f t="shared" ca="1" si="1012"/>
        <v>1</v>
      </c>
      <c r="EN212">
        <f t="shared" ca="1" si="1013"/>
        <v>0</v>
      </c>
      <c r="EO212">
        <f t="shared" ca="1" si="1014"/>
        <v>0</v>
      </c>
      <c r="EP212">
        <f t="shared" ca="1" si="1015"/>
        <v>95</v>
      </c>
      <c r="EQ212">
        <f t="shared" ca="1" si="1016"/>
        <v>20</v>
      </c>
      <c r="ER212">
        <f t="shared" ca="1" si="1017"/>
        <v>8</v>
      </c>
      <c r="ES212">
        <f t="shared" ca="1" si="1018"/>
        <v>0</v>
      </c>
      <c r="ET212">
        <f t="shared" ca="1" si="1019"/>
        <v>23.09</v>
      </c>
      <c r="EU212" t="str">
        <f t="shared" ca="1" si="1020"/>
        <v>WON</v>
      </c>
      <c r="EV212">
        <f t="shared" ca="1" si="1021"/>
        <v>6</v>
      </c>
      <c r="EW212">
        <f t="shared" ca="1" si="1022"/>
        <v>1</v>
      </c>
      <c r="EX212">
        <f t="shared" ca="1" si="1023"/>
        <v>0</v>
      </c>
      <c r="EY212">
        <f t="shared" ca="1" si="1024"/>
        <v>1</v>
      </c>
      <c r="EZ212">
        <f t="shared" ca="1" si="1025"/>
        <v>0</v>
      </c>
      <c r="FA212">
        <f t="shared" ca="1" si="1026"/>
        <v>0</v>
      </c>
      <c r="FB212">
        <f t="shared" ca="1" si="1027"/>
        <v>24</v>
      </c>
      <c r="FC212">
        <f t="shared" ca="1" si="1028"/>
        <v>38</v>
      </c>
      <c r="FD212">
        <f t="shared" ca="1" si="1029"/>
        <v>16</v>
      </c>
      <c r="FE212">
        <f t="shared" ca="1" si="1030"/>
        <v>0</v>
      </c>
      <c r="FF212">
        <f t="shared" ca="1" si="1031"/>
        <v>19.489999999999998</v>
      </c>
      <c r="FG212" t="str">
        <f t="shared" ca="1" si="1032"/>
        <v>LOST</v>
      </c>
      <c r="FH212">
        <f t="shared" ca="1" si="1033"/>
        <v>4</v>
      </c>
      <c r="FI212">
        <f t="shared" ca="1" si="1034"/>
        <v>2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40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>
        <f t="shared" ca="1" si="1043"/>
        <v>22.14</v>
      </c>
      <c r="FS212" t="str">
        <f t="shared" ca="1" si="1044"/>
        <v>LOST</v>
      </c>
      <c r="FT212">
        <f t="shared" ca="1" si="1045"/>
        <v>6</v>
      </c>
      <c r="FU212">
        <f t="shared" ca="1" si="1046"/>
        <v>2</v>
      </c>
      <c r="FV212">
        <f t="shared" ca="1" si="1047"/>
        <v>0</v>
      </c>
      <c r="FW212">
        <f t="shared" ca="1" si="1048"/>
        <v>0</v>
      </c>
      <c r="FX212">
        <f t="shared" ca="1" si="1049"/>
        <v>0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>
        <f t="shared" ca="1" si="1055"/>
        <v>19.11</v>
      </c>
      <c r="GE212" t="str">
        <f t="shared" ca="1" si="1056"/>
        <v>LOST</v>
      </c>
      <c r="GF212">
        <f t="shared" ca="1" si="1057"/>
        <v>0</v>
      </c>
      <c r="GG212">
        <f t="shared" ca="1" si="1058"/>
        <v>1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>
        <f t="shared" ca="1" si="1067"/>
        <v>26.37</v>
      </c>
      <c r="GQ212" t="str">
        <f t="shared" ca="1" si="1068"/>
        <v>WON</v>
      </c>
      <c r="GR212">
        <f t="shared" ca="1" si="1069"/>
        <v>4</v>
      </c>
      <c r="GS212">
        <f t="shared" ca="1" si="1070"/>
        <v>2</v>
      </c>
      <c r="GT212">
        <f t="shared" ca="1" si="1071"/>
        <v>0</v>
      </c>
      <c r="GU212">
        <f t="shared" ca="1" si="1072"/>
        <v>2</v>
      </c>
      <c r="GV212">
        <f t="shared" ca="1" si="1073"/>
        <v>52</v>
      </c>
      <c r="GW212">
        <f t="shared" ca="1" si="1074"/>
        <v>120</v>
      </c>
      <c r="GX212">
        <f t="shared" ca="1" si="1075"/>
        <v>8</v>
      </c>
      <c r="GY212">
        <f t="shared" ca="1" si="1076"/>
        <v>20</v>
      </c>
      <c r="GZ212">
        <f t="shared" ca="1" si="1077"/>
        <v>0</v>
      </c>
      <c r="HA212">
        <f t="shared" ca="1" si="1078"/>
        <v>0</v>
      </c>
      <c r="HB212">
        <f t="shared" ca="1" si="1079"/>
        <v>20.56</v>
      </c>
      <c r="HC212" t="str">
        <f t="shared" ca="1" si="1080"/>
        <v>LOST</v>
      </c>
      <c r="HD212">
        <f t="shared" ca="1" si="1081"/>
        <v>4</v>
      </c>
      <c r="HE212">
        <f t="shared" ca="1" si="1082"/>
        <v>1</v>
      </c>
      <c r="HF212">
        <f t="shared" ca="1" si="1083"/>
        <v>0</v>
      </c>
      <c r="HG212">
        <f t="shared" ca="1" si="1084"/>
        <v>0</v>
      </c>
      <c r="HH212">
        <f t="shared" ca="1" si="1085"/>
        <v>0</v>
      </c>
      <c r="HI212">
        <f t="shared" ca="1" si="1086"/>
        <v>40</v>
      </c>
      <c r="HJ212">
        <f t="shared" ca="1" si="1087"/>
        <v>0</v>
      </c>
      <c r="HK212">
        <f t="shared" ca="1" si="1088"/>
        <v>0</v>
      </c>
      <c r="HL212">
        <f t="shared" ca="1" si="1089"/>
        <v>74</v>
      </c>
      <c r="HM212">
        <f t="shared" ca="1" si="1090"/>
        <v>0</v>
      </c>
      <c r="HN212">
        <f t="shared" ca="1" si="1091"/>
        <v>24.63</v>
      </c>
      <c r="HO212" t="str">
        <f t="shared" ca="1" si="1092"/>
        <v>LOST</v>
      </c>
      <c r="HP212">
        <f t="shared" ca="1" si="1093"/>
        <v>5</v>
      </c>
      <c r="HQ212">
        <f t="shared" ca="1" si="1094"/>
        <v>1</v>
      </c>
      <c r="HR212">
        <f t="shared" ca="1" si="1095"/>
        <v>0</v>
      </c>
      <c r="HS212">
        <f t="shared" ca="1" si="1096"/>
        <v>0</v>
      </c>
      <c r="HT212">
        <f t="shared" ca="1" si="1097"/>
        <v>0</v>
      </c>
      <c r="HU212">
        <f t="shared" ca="1" si="1098"/>
        <v>0</v>
      </c>
      <c r="HV212">
        <f t="shared" ca="1" si="1099"/>
        <v>0</v>
      </c>
      <c r="HW212">
        <f t="shared" ca="1" si="1100"/>
        <v>0</v>
      </c>
      <c r="HX212">
        <f t="shared" ca="1" si="1101"/>
        <v>0</v>
      </c>
      <c r="HY212">
        <f t="shared" ca="1" si="1102"/>
        <v>0</v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15</v>
      </c>
      <c r="G213">
        <f t="shared" ca="1" si="879"/>
        <v>10</v>
      </c>
      <c r="H213">
        <f t="shared" ca="1" si="880"/>
        <v>66.666666666666657</v>
      </c>
      <c r="I213">
        <f t="shared" ca="1" si="874"/>
        <v>22.09666666666666</v>
      </c>
      <c r="J213">
        <f t="shared" ca="1" si="881"/>
        <v>32.096666666666664</v>
      </c>
      <c r="K213">
        <f t="shared" ca="1" si="882"/>
        <v>32.09666664536666</v>
      </c>
      <c r="L213">
        <f t="shared" ca="1" si="883"/>
        <v>2</v>
      </c>
      <c r="M213">
        <f t="shared" ca="1" si="884"/>
        <v>25.19</v>
      </c>
      <c r="N213">
        <f t="shared" ca="1" si="885"/>
        <v>68</v>
      </c>
      <c r="O213">
        <f t="shared" ca="1" si="886"/>
        <v>25.189999978700001</v>
      </c>
      <c r="P213">
        <f t="shared" ca="1" si="887"/>
        <v>2</v>
      </c>
      <c r="Q213">
        <f t="shared" ca="1" si="888"/>
        <v>56</v>
      </c>
      <c r="R213">
        <f t="shared" ca="1" si="889"/>
        <v>22</v>
      </c>
      <c r="S213">
        <f t="shared" ca="1" si="890"/>
        <v>1</v>
      </c>
      <c r="T213">
        <f t="shared" ca="1" si="891"/>
        <v>103</v>
      </c>
      <c r="U213" t="str">
        <f t="shared" ca="1" si="875"/>
        <v>896998977943Tom Pavitt</v>
      </c>
      <c r="V213">
        <f t="shared" ca="1" si="892"/>
        <v>56</v>
      </c>
      <c r="W213">
        <f t="shared" si="893"/>
        <v>212</v>
      </c>
      <c r="X213" t="e">
        <f t="shared" ca="1" si="894"/>
        <v>#N/A</v>
      </c>
      <c r="Y213">
        <f t="shared" ca="1" si="895"/>
        <v>15</v>
      </c>
      <c r="Z213" t="str">
        <f t="shared" ca="1" si="896"/>
        <v>984Tom Pavittzz</v>
      </c>
      <c r="AA213">
        <f t="shared" ca="1" si="897"/>
        <v>23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>
        <f t="shared" ca="1" si="972"/>
        <v>24.64</v>
      </c>
      <c r="CY213" t="str">
        <f t="shared" ca="1" si="973"/>
        <v>WON</v>
      </c>
      <c r="CZ213">
        <f t="shared" ca="1" si="974"/>
        <v>4</v>
      </c>
      <c r="DA213">
        <f t="shared" ca="1" si="975"/>
        <v>3</v>
      </c>
      <c r="DB213">
        <f t="shared" ca="1" si="976"/>
        <v>0</v>
      </c>
      <c r="DC213">
        <f t="shared" ca="1" si="977"/>
        <v>2</v>
      </c>
      <c r="DD213">
        <f t="shared" ca="1" si="978"/>
        <v>79</v>
      </c>
      <c r="DE213">
        <f t="shared" ca="1" si="979"/>
        <v>20</v>
      </c>
      <c r="DF213">
        <f t="shared" ca="1" si="980"/>
        <v>58</v>
      </c>
      <c r="DG213">
        <f t="shared" ca="1" si="981"/>
        <v>60</v>
      </c>
      <c r="DH213">
        <f t="shared" ca="1" si="982"/>
        <v>0</v>
      </c>
      <c r="DI213">
        <f t="shared" ca="1" si="983"/>
        <v>0</v>
      </c>
      <c r="DJ213">
        <f t="shared" ca="1" si="984"/>
        <v>19.04</v>
      </c>
      <c r="DK213" t="str">
        <f t="shared" ca="1" si="985"/>
        <v>LOST</v>
      </c>
      <c r="DL213">
        <f t="shared" ca="1" si="986"/>
        <v>3</v>
      </c>
      <c r="DM213">
        <f t="shared" ca="1" si="987"/>
        <v>1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4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>
        <f t="shared" ca="1" si="1007"/>
        <v>20.88</v>
      </c>
      <c r="EI213" t="str">
        <f t="shared" ca="1" si="1008"/>
        <v>WON</v>
      </c>
      <c r="EJ213">
        <f t="shared" ca="1" si="1009"/>
        <v>1</v>
      </c>
      <c r="EK213">
        <f t="shared" ca="1" si="1010"/>
        <v>2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24</v>
      </c>
      <c r="EP213">
        <f t="shared" ca="1" si="1015"/>
        <v>14</v>
      </c>
      <c r="EQ213">
        <f t="shared" ca="1" si="1016"/>
        <v>32</v>
      </c>
      <c r="ER213">
        <f t="shared" ca="1" si="1017"/>
        <v>0</v>
      </c>
      <c r="ES213">
        <f t="shared" ca="1" si="1018"/>
        <v>0</v>
      </c>
      <c r="ET213">
        <f t="shared" ca="1" si="1019"/>
        <v>20.59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76</v>
      </c>
      <c r="FB213">
        <f t="shared" ca="1" si="1027"/>
        <v>2</v>
      </c>
      <c r="FC213">
        <f t="shared" ca="1" si="1028"/>
        <v>32</v>
      </c>
      <c r="FD213">
        <f t="shared" ca="1" si="1029"/>
        <v>0</v>
      </c>
      <c r="FE213">
        <f t="shared" ca="1" si="1030"/>
        <v>0</v>
      </c>
      <c r="FF213">
        <f t="shared" ca="1" si="1031"/>
        <v>22.83</v>
      </c>
      <c r="FG213" t="str">
        <f t="shared" ca="1" si="1032"/>
        <v>WON</v>
      </c>
      <c r="FH213">
        <f t="shared" ca="1" si="1033"/>
        <v>7</v>
      </c>
      <c r="FI213">
        <f t="shared" ca="1" si="1034"/>
        <v>1</v>
      </c>
      <c r="FJ213">
        <f t="shared" ca="1" si="1035"/>
        <v>0</v>
      </c>
      <c r="FK213">
        <f t="shared" ca="1" si="1036"/>
        <v>2</v>
      </c>
      <c r="FL213">
        <f t="shared" ca="1" si="1037"/>
        <v>20</v>
      </c>
      <c r="FM213">
        <f t="shared" ca="1" si="1038"/>
        <v>64</v>
      </c>
      <c r="FN213">
        <f t="shared" ca="1" si="1039"/>
        <v>20</v>
      </c>
      <c r="FO213">
        <f t="shared" ca="1" si="1040"/>
        <v>0</v>
      </c>
      <c r="FP213">
        <f t="shared" ca="1" si="1041"/>
        <v>0</v>
      </c>
      <c r="FQ213">
        <f t="shared" ca="1" si="1042"/>
        <v>20</v>
      </c>
      <c r="FR213">
        <f t="shared" ca="1" si="1043"/>
        <v>24.64</v>
      </c>
      <c r="FS213" t="str">
        <f t="shared" ca="1" si="1044"/>
        <v>WON</v>
      </c>
      <c r="FT213">
        <f t="shared" ca="1" si="1045"/>
        <v>7</v>
      </c>
      <c r="FU213">
        <f t="shared" ca="1" si="1046"/>
        <v>0</v>
      </c>
      <c r="FV213">
        <f t="shared" ca="1" si="1047"/>
        <v>0</v>
      </c>
      <c r="FW213">
        <f t="shared" ca="1" si="1048"/>
        <v>2</v>
      </c>
      <c r="FX213">
        <f t="shared" ca="1" si="1049"/>
        <v>40</v>
      </c>
      <c r="FY213">
        <f t="shared" ca="1" si="1050"/>
        <v>24</v>
      </c>
      <c r="FZ213">
        <f t="shared" ca="1" si="1051"/>
        <v>25</v>
      </c>
      <c r="GA213">
        <f t="shared" ca="1" si="1052"/>
        <v>120</v>
      </c>
      <c r="GB213">
        <f t="shared" ca="1" si="1053"/>
        <v>0</v>
      </c>
      <c r="GC213">
        <f t="shared" ca="1" si="1054"/>
        <v>0</v>
      </c>
      <c r="GD213">
        <f t="shared" ca="1" si="1055"/>
        <v>25.19</v>
      </c>
      <c r="GE213" t="str">
        <f t="shared" ca="1" si="1056"/>
        <v>LOST</v>
      </c>
      <c r="GF213">
        <f t="shared" ca="1" si="1057"/>
        <v>2</v>
      </c>
      <c r="GG213">
        <f t="shared" ca="1" si="1058"/>
        <v>3</v>
      </c>
      <c r="GH213">
        <f t="shared" ca="1" si="1059"/>
        <v>0</v>
      </c>
      <c r="GI213">
        <f t="shared" ca="1" si="1060"/>
        <v>0</v>
      </c>
      <c r="GJ213">
        <f t="shared" ca="1" si="1061"/>
        <v>0</v>
      </c>
      <c r="GK213">
        <f t="shared" ca="1" si="1062"/>
        <v>0</v>
      </c>
      <c r="GL213">
        <f t="shared" ca="1" si="1063"/>
        <v>0</v>
      </c>
      <c r="GM213">
        <f t="shared" ca="1" si="1064"/>
        <v>0</v>
      </c>
      <c r="GN213">
        <f t="shared" ca="1" si="1065"/>
        <v>0</v>
      </c>
      <c r="GO213">
        <f t="shared" ca="1" si="1066"/>
        <v>0</v>
      </c>
      <c r="GP213">
        <f t="shared" ca="1" si="1067"/>
        <v>21.58</v>
      </c>
      <c r="GQ213" t="str">
        <f t="shared" ca="1" si="1068"/>
        <v>WON</v>
      </c>
      <c r="GR213">
        <f t="shared" ca="1" si="1069"/>
        <v>4</v>
      </c>
      <c r="GS213">
        <f t="shared" ca="1" si="1070"/>
        <v>1</v>
      </c>
      <c r="GT213">
        <f t="shared" ca="1" si="1071"/>
        <v>0</v>
      </c>
      <c r="GU213">
        <f t="shared" ca="1" si="1072"/>
        <v>1</v>
      </c>
      <c r="GV213">
        <f t="shared" ca="1" si="1073"/>
        <v>0</v>
      </c>
      <c r="GW213">
        <f t="shared" ca="1" si="1074"/>
        <v>40</v>
      </c>
      <c r="GX213">
        <f t="shared" ca="1" si="1075"/>
        <v>0</v>
      </c>
      <c r="GY213">
        <f t="shared" ca="1" si="1076"/>
        <v>53</v>
      </c>
      <c r="GZ213">
        <f t="shared" ca="1" si="1077"/>
        <v>48</v>
      </c>
      <c r="HA213">
        <f t="shared" ca="1" si="1078"/>
        <v>0</v>
      </c>
      <c r="HB213">
        <f t="shared" ca="1" si="1079"/>
        <v>24.53</v>
      </c>
      <c r="HC213" t="str">
        <f t="shared" ca="1" si="1080"/>
        <v>LOST</v>
      </c>
      <c r="HD213">
        <f t="shared" ca="1" si="1081"/>
        <v>3</v>
      </c>
      <c r="HE213">
        <f t="shared" ca="1" si="1082"/>
        <v>0</v>
      </c>
      <c r="HF213">
        <f t="shared" ca="1" si="1083"/>
        <v>0</v>
      </c>
      <c r="HG213">
        <f t="shared" ca="1" si="1084"/>
        <v>0</v>
      </c>
      <c r="HH213">
        <f t="shared" ca="1" si="1085"/>
        <v>0</v>
      </c>
      <c r="HI213">
        <f t="shared" ca="1" si="1086"/>
        <v>0</v>
      </c>
      <c r="HJ213">
        <f t="shared" ca="1" si="1087"/>
        <v>0</v>
      </c>
      <c r="HK213">
        <f t="shared" ca="1" si="1088"/>
        <v>0</v>
      </c>
      <c r="HL213">
        <f t="shared" ca="1" si="1089"/>
        <v>0</v>
      </c>
      <c r="HM213">
        <f t="shared" ca="1" si="1090"/>
        <v>0</v>
      </c>
      <c r="HN213">
        <f t="shared" ca="1" si="1091"/>
        <v>22.74</v>
      </c>
      <c r="HO213" t="str">
        <f t="shared" ca="1" si="1092"/>
        <v>WON</v>
      </c>
      <c r="HP213">
        <f t="shared" ca="1" si="1093"/>
        <v>6</v>
      </c>
      <c r="HQ213">
        <f t="shared" ca="1" si="1094"/>
        <v>3</v>
      </c>
      <c r="HR213">
        <f t="shared" ca="1" si="1095"/>
        <v>0</v>
      </c>
      <c r="HS213">
        <f t="shared" ca="1" si="1096"/>
        <v>1</v>
      </c>
      <c r="HT213">
        <f t="shared" ca="1" si="1097"/>
        <v>0</v>
      </c>
      <c r="HU213">
        <f t="shared" ca="1" si="1098"/>
        <v>0</v>
      </c>
      <c r="HV213">
        <f t="shared" ca="1" si="1099"/>
        <v>86</v>
      </c>
      <c r="HW213">
        <f t="shared" ca="1" si="1100"/>
        <v>8</v>
      </c>
      <c r="HX213">
        <f t="shared" ca="1" si="1101"/>
        <v>72</v>
      </c>
      <c r="HY213">
        <f t="shared" ca="1" si="1102"/>
        <v>0</v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130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130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11</v>
      </c>
      <c r="G215">
        <f t="shared" ca="1" si="879"/>
        <v>8</v>
      </c>
      <c r="H215">
        <f t="shared" ca="1" si="880"/>
        <v>72.727272727272734</v>
      </c>
      <c r="I215">
        <f t="shared" ca="1" si="874"/>
        <v>22.224545454545456</v>
      </c>
      <c r="J215">
        <f t="shared" ca="1" si="881"/>
        <v>30.224545454545456</v>
      </c>
      <c r="K215">
        <f t="shared" ca="1" si="882"/>
        <v>30.224545433045456</v>
      </c>
      <c r="L215">
        <f t="shared" ca="1" si="883"/>
        <v>2</v>
      </c>
      <c r="M215">
        <f t="shared" ca="1" si="884"/>
        <v>26.59</v>
      </c>
      <c r="N215">
        <f t="shared" ca="1" si="885"/>
        <v>50</v>
      </c>
      <c r="O215">
        <f t="shared" ca="1" si="886"/>
        <v>26.5899999785</v>
      </c>
      <c r="P215">
        <f t="shared" ca="1" si="887"/>
        <v>2</v>
      </c>
      <c r="Q215">
        <f t="shared" ca="1" si="888"/>
        <v>47</v>
      </c>
      <c r="R215">
        <f t="shared" ca="1" si="889"/>
        <v>10</v>
      </c>
      <c r="S215">
        <f t="shared" ca="1" si="890"/>
        <v>2</v>
      </c>
      <c r="T215">
        <f t="shared" ca="1" si="891"/>
        <v>73</v>
      </c>
      <c r="U215" t="str">
        <f t="shared" ca="1" si="875"/>
        <v>926997989952Adam Penney</v>
      </c>
      <c r="V215">
        <f t="shared" ca="1" si="892"/>
        <v>71</v>
      </c>
      <c r="W215">
        <f t="shared" si="893"/>
        <v>214</v>
      </c>
      <c r="X215" t="e">
        <f t="shared" ca="1" si="894"/>
        <v>#N/A</v>
      </c>
      <c r="Y215">
        <f t="shared" ca="1" si="895"/>
        <v>12</v>
      </c>
      <c r="Z215" t="str">
        <f t="shared" ca="1" si="896"/>
        <v>987Adam Penneyzz</v>
      </c>
      <c r="AA215">
        <f t="shared" ca="1" si="897"/>
        <v>32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>
        <f t="shared" ca="1" si="961"/>
        <v>0</v>
      </c>
      <c r="CN215">
        <f t="shared" ca="1" si="962"/>
        <v>0</v>
      </c>
      <c r="CO215">
        <f t="shared" ca="1" si="963"/>
        <v>0</v>
      </c>
      <c r="CP215">
        <f t="shared" ca="1" si="964"/>
        <v>1</v>
      </c>
      <c r="CQ215">
        <f t="shared" ca="1" si="965"/>
        <v>1</v>
      </c>
      <c r="CR215">
        <f t="shared" ca="1" si="966"/>
        <v>40</v>
      </c>
      <c r="CS215">
        <f t="shared" ca="1" si="967"/>
        <v>0</v>
      </c>
      <c r="CT215">
        <f t="shared" ca="1" si="968"/>
        <v>0</v>
      </c>
      <c r="CU215">
        <f t="shared" ca="1" si="969"/>
        <v>0</v>
      </c>
      <c r="CV215">
        <f t="shared" ca="1" si="970"/>
        <v>0</v>
      </c>
      <c r="CW215">
        <f t="shared" ca="1" si="971"/>
        <v>0</v>
      </c>
      <c r="CX215">
        <f t="shared" ca="1" si="972"/>
        <v>20.18</v>
      </c>
      <c r="CY215" t="str">
        <f t="shared" ca="1" si="973"/>
        <v>WON</v>
      </c>
      <c r="CZ215">
        <f t="shared" ca="1" si="974"/>
        <v>6</v>
      </c>
      <c r="DA215">
        <f t="shared" ca="1" si="975"/>
        <v>2</v>
      </c>
      <c r="DB215">
        <f t="shared" ca="1" si="976"/>
        <v>0</v>
      </c>
      <c r="DC215">
        <f t="shared" ca="1" si="977"/>
        <v>1</v>
      </c>
      <c r="DD215">
        <f t="shared" ca="1" si="978"/>
        <v>0</v>
      </c>
      <c r="DE215">
        <f t="shared" ca="1" si="979"/>
        <v>0</v>
      </c>
      <c r="DF215">
        <f t="shared" ca="1" si="980"/>
        <v>0</v>
      </c>
      <c r="DG215">
        <f t="shared" ca="1" si="981"/>
        <v>57</v>
      </c>
      <c r="DH215">
        <f t="shared" ca="1" si="982"/>
        <v>14</v>
      </c>
      <c r="DI215">
        <f t="shared" ca="1" si="983"/>
        <v>4</v>
      </c>
      <c r="DJ215">
        <f t="shared" ca="1" si="984"/>
        <v>26.59</v>
      </c>
      <c r="DK215" t="str">
        <f t="shared" ca="1" si="985"/>
        <v>WON</v>
      </c>
      <c r="DL215">
        <f t="shared" ca="1" si="986"/>
        <v>4</v>
      </c>
      <c r="DM215">
        <f t="shared" ca="1" si="987"/>
        <v>0</v>
      </c>
      <c r="DN215">
        <f t="shared" ca="1" si="988"/>
        <v>1</v>
      </c>
      <c r="DO215">
        <f t="shared" ca="1" si="989"/>
        <v>1</v>
      </c>
      <c r="DP215">
        <f t="shared" ca="1" si="990"/>
        <v>0</v>
      </c>
      <c r="DQ215">
        <f t="shared" ca="1" si="991"/>
        <v>40</v>
      </c>
      <c r="DR215">
        <f t="shared" ca="1" si="992"/>
        <v>0</v>
      </c>
      <c r="DS215">
        <f t="shared" ca="1" si="993"/>
        <v>98</v>
      </c>
      <c r="DT215">
        <f t="shared" ca="1" si="994"/>
        <v>24</v>
      </c>
      <c r="DU215">
        <f t="shared" ca="1" si="995"/>
        <v>0</v>
      </c>
      <c r="DV215">
        <f t="shared" ca="1" si="876"/>
        <v>21.37</v>
      </c>
      <c r="DW215" t="str">
        <f t="shared" ca="1" si="996"/>
        <v>WON</v>
      </c>
      <c r="DX215">
        <f t="shared" ca="1" si="997"/>
        <v>1</v>
      </c>
      <c r="DY215">
        <f t="shared" ca="1" si="998"/>
        <v>1</v>
      </c>
      <c r="DZ215">
        <f t="shared" ca="1" si="999"/>
        <v>0</v>
      </c>
      <c r="EA215">
        <f t="shared" ca="1" si="1000"/>
        <v>1</v>
      </c>
      <c r="EB215">
        <f t="shared" ca="1" si="1001"/>
        <v>0</v>
      </c>
      <c r="EC215">
        <f t="shared" ca="1" si="1002"/>
        <v>0</v>
      </c>
      <c r="ED215">
        <f t="shared" ca="1" si="1003"/>
        <v>48</v>
      </c>
      <c r="EE215">
        <f t="shared" ca="1" si="1004"/>
        <v>98</v>
      </c>
      <c r="EF215">
        <f t="shared" ca="1" si="1005"/>
        <v>12</v>
      </c>
      <c r="EG215">
        <f t="shared" ca="1" si="1006"/>
        <v>0</v>
      </c>
      <c r="EH215">
        <f t="shared" ca="1" si="1007"/>
        <v>23.58</v>
      </c>
      <c r="EI215" t="str">
        <f t="shared" ca="1" si="1008"/>
        <v>LOST</v>
      </c>
      <c r="EJ215">
        <f t="shared" ca="1" si="1009"/>
        <v>5</v>
      </c>
      <c r="EK215">
        <f t="shared" ca="1" si="1010"/>
        <v>1</v>
      </c>
      <c r="EL215">
        <f t="shared" ca="1" si="1011"/>
        <v>0</v>
      </c>
      <c r="EM215">
        <f t="shared" ca="1" si="1012"/>
        <v>0</v>
      </c>
      <c r="EN215">
        <f t="shared" ca="1" si="1013"/>
        <v>0</v>
      </c>
      <c r="EO215">
        <f t="shared" ca="1" si="1014"/>
        <v>25</v>
      </c>
      <c r="EP215">
        <f t="shared" ca="1" si="1015"/>
        <v>0</v>
      </c>
      <c r="EQ215">
        <f t="shared" ca="1" si="1016"/>
        <v>0</v>
      </c>
      <c r="ER215">
        <f t="shared" ca="1" si="1017"/>
        <v>0</v>
      </c>
      <c r="ES215">
        <f t="shared" ca="1" si="1018"/>
        <v>0</v>
      </c>
      <c r="ET215">
        <f t="shared" ca="1" si="1019"/>
        <v>22.34</v>
      </c>
      <c r="EU215" t="str">
        <f t="shared" ca="1" si="1020"/>
        <v>WON</v>
      </c>
      <c r="EV215">
        <f t="shared" ca="1" si="1021"/>
        <v>6</v>
      </c>
      <c r="EW215">
        <f t="shared" ca="1" si="1022"/>
        <v>2</v>
      </c>
      <c r="EX215">
        <f t="shared" ca="1" si="1023"/>
        <v>0</v>
      </c>
      <c r="EY215">
        <f t="shared" ca="1" si="1024"/>
        <v>2</v>
      </c>
      <c r="EZ215">
        <f t="shared" ca="1" si="1025"/>
        <v>68</v>
      </c>
      <c r="FA215">
        <f t="shared" ca="1" si="1026"/>
        <v>132</v>
      </c>
      <c r="FB215">
        <f t="shared" ca="1" si="1027"/>
        <v>0</v>
      </c>
      <c r="FC215">
        <f t="shared" ca="1" si="1028"/>
        <v>20</v>
      </c>
      <c r="FD215">
        <f t="shared" ca="1" si="1029"/>
        <v>0</v>
      </c>
      <c r="FE215">
        <f t="shared" ca="1" si="1030"/>
        <v>74</v>
      </c>
      <c r="FF215">
        <f t="shared" ca="1" si="1031"/>
        <v>21.15</v>
      </c>
      <c r="FG215" t="str">
        <f t="shared" ca="1" si="1032"/>
        <v>WON</v>
      </c>
      <c r="FH215">
        <f t="shared" ca="1" si="1033"/>
        <v>4</v>
      </c>
      <c r="FI215">
        <f t="shared" ca="1" si="1034"/>
        <v>0</v>
      </c>
      <c r="FJ215">
        <f t="shared" ca="1" si="1035"/>
        <v>0</v>
      </c>
      <c r="FK215">
        <f t="shared" ca="1" si="1036"/>
        <v>2</v>
      </c>
      <c r="FL215">
        <f t="shared" ca="1" si="1037"/>
        <v>61</v>
      </c>
      <c r="FM215">
        <f t="shared" ca="1" si="1038"/>
        <v>87</v>
      </c>
      <c r="FN215">
        <f t="shared" ca="1" si="1039"/>
        <v>0</v>
      </c>
      <c r="FO215">
        <f t="shared" ca="1" si="1040"/>
        <v>71</v>
      </c>
      <c r="FP215">
        <f t="shared" ca="1" si="1041"/>
        <v>96</v>
      </c>
      <c r="FQ215">
        <f t="shared" ca="1" si="1042"/>
        <v>0</v>
      </c>
      <c r="FR215">
        <f t="shared" ca="1" si="1043"/>
        <v>18.68</v>
      </c>
      <c r="FS215" t="str">
        <f t="shared" ca="1" si="1044"/>
        <v>WON</v>
      </c>
      <c r="FT215">
        <f t="shared" ca="1" si="1045"/>
        <v>4</v>
      </c>
      <c r="FU215">
        <f t="shared" ca="1" si="1046"/>
        <v>0</v>
      </c>
      <c r="FV215">
        <f t="shared" ca="1" si="1047"/>
        <v>0</v>
      </c>
      <c r="FW215">
        <f t="shared" ca="1" si="1048"/>
        <v>1</v>
      </c>
      <c r="FX215">
        <f t="shared" ca="1" si="1049"/>
        <v>0</v>
      </c>
      <c r="FY215">
        <f t="shared" ca="1" si="1050"/>
        <v>20</v>
      </c>
      <c r="FZ215">
        <f t="shared" ca="1" si="1051"/>
        <v>40</v>
      </c>
      <c r="GA215">
        <f t="shared" ca="1" si="1052"/>
        <v>0</v>
      </c>
      <c r="GB215">
        <f t="shared" ca="1" si="1053"/>
        <v>18</v>
      </c>
      <c r="GC215">
        <f t="shared" ca="1" si="1054"/>
        <v>0</v>
      </c>
      <c r="GD215">
        <f t="shared" ca="1" si="1055"/>
        <v>20.59</v>
      </c>
      <c r="GE215" t="str">
        <f t="shared" ca="1" si="1056"/>
        <v>WON</v>
      </c>
      <c r="GF215">
        <f t="shared" ca="1" si="1057"/>
        <v>1</v>
      </c>
      <c r="GG215">
        <f t="shared" ca="1" si="1058"/>
        <v>1</v>
      </c>
      <c r="GH215">
        <f t="shared" ca="1" si="1059"/>
        <v>0</v>
      </c>
      <c r="GI215">
        <f t="shared" ca="1" si="1060"/>
        <v>1</v>
      </c>
      <c r="GJ215">
        <f t="shared" ca="1" si="1061"/>
        <v>0</v>
      </c>
      <c r="GK215">
        <f t="shared" ca="1" si="1062"/>
        <v>20</v>
      </c>
      <c r="GL215">
        <f t="shared" ca="1" si="1063"/>
        <v>20</v>
      </c>
      <c r="GM215">
        <f t="shared" ca="1" si="1064"/>
        <v>92</v>
      </c>
      <c r="GN215">
        <f t="shared" ca="1" si="1065"/>
        <v>0</v>
      </c>
      <c r="GO215">
        <f t="shared" ca="1" si="1066"/>
        <v>0</v>
      </c>
      <c r="GP215">
        <f t="shared" ca="1" si="1067"/>
        <v>21.71</v>
      </c>
      <c r="GQ215" t="str">
        <f t="shared" ca="1" si="1068"/>
        <v>LOST</v>
      </c>
      <c r="GR215">
        <f t="shared" ca="1" si="1069"/>
        <v>4</v>
      </c>
      <c r="GS215">
        <f t="shared" ca="1" si="1070"/>
        <v>2</v>
      </c>
      <c r="GT215">
        <f t="shared" ca="1" si="1071"/>
        <v>0</v>
      </c>
      <c r="GU215">
        <f t="shared" ca="1" si="1072"/>
        <v>0</v>
      </c>
      <c r="GV215">
        <f t="shared" ca="1" si="1073"/>
        <v>0</v>
      </c>
      <c r="GW215">
        <f t="shared" ca="1" si="1074"/>
        <v>0</v>
      </c>
      <c r="GX215">
        <f t="shared" ca="1" si="1075"/>
        <v>0</v>
      </c>
      <c r="GY215">
        <f t="shared" ca="1" si="1076"/>
        <v>16</v>
      </c>
      <c r="GZ215">
        <f t="shared" ca="1" si="1077"/>
        <v>0</v>
      </c>
      <c r="HA215">
        <f t="shared" ca="1" si="1078"/>
        <v>0</v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>
        <f t="shared" ca="1" si="1092"/>
        <v>0</v>
      </c>
      <c r="HP215">
        <f t="shared" ca="1" si="1093"/>
        <v>1</v>
      </c>
      <c r="HQ215">
        <f t="shared" ca="1" si="1094"/>
        <v>0</v>
      </c>
      <c r="HR215">
        <f t="shared" ca="1" si="1095"/>
        <v>0</v>
      </c>
      <c r="HS215">
        <f t="shared" ca="1" si="1096"/>
        <v>1</v>
      </c>
      <c r="HT215">
        <f t="shared" ca="1" si="1097"/>
        <v>56</v>
      </c>
      <c r="HU215">
        <f t="shared" ca="1" si="1098"/>
        <v>0</v>
      </c>
      <c r="HV215">
        <f t="shared" ca="1" si="1099"/>
        <v>0</v>
      </c>
      <c r="HW215">
        <f t="shared" ca="1" si="1100"/>
        <v>0</v>
      </c>
      <c r="HX215">
        <f t="shared" ca="1" si="1101"/>
        <v>0</v>
      </c>
      <c r="HY215">
        <f t="shared" ca="1" si="1102"/>
        <v>0</v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1</v>
      </c>
      <c r="H216">
        <f t="shared" ca="1" si="880"/>
        <v>33.333333333333329</v>
      </c>
      <c r="I216">
        <f t="shared" ca="1" si="874"/>
        <v>17.25</v>
      </c>
      <c r="J216">
        <f t="shared" ca="1" si="881"/>
        <v>18.25</v>
      </c>
      <c r="K216">
        <f t="shared" ca="1" si="882"/>
        <v>18.249999978400002</v>
      </c>
      <c r="L216">
        <f t="shared" ca="1" si="883"/>
        <v>2</v>
      </c>
      <c r="M216">
        <f t="shared" ca="1" si="884"/>
        <v>18.899999999999999</v>
      </c>
      <c r="N216">
        <f t="shared" ca="1" si="885"/>
        <v>118</v>
      </c>
      <c r="O216">
        <f t="shared" ca="1" si="886"/>
        <v>18.8999999784</v>
      </c>
      <c r="P216">
        <f t="shared" ca="1" si="887"/>
        <v>2</v>
      </c>
      <c r="Q216">
        <f t="shared" ca="1" si="888"/>
        <v>5</v>
      </c>
      <c r="R216">
        <f t="shared" ca="1" si="889"/>
        <v>1</v>
      </c>
      <c r="S216">
        <f t="shared" ca="1" si="890"/>
        <v>0</v>
      </c>
      <c r="T216">
        <f t="shared" ca="1" si="891"/>
        <v>7</v>
      </c>
      <c r="U216" t="str">
        <f t="shared" ca="1" si="875"/>
        <v>992999998994Carl Chambers</v>
      </c>
      <c r="V216">
        <f t="shared" ca="1" si="892"/>
        <v>116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96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>
        <f t="shared" ca="1" si="960"/>
        <v>15.74</v>
      </c>
      <c r="CM216" t="str">
        <f t="shared" ca="1" si="961"/>
        <v>LOST</v>
      </c>
      <c r="CN216">
        <f t="shared" ca="1" si="962"/>
        <v>1</v>
      </c>
      <c r="CO216">
        <f t="shared" ca="1" si="963"/>
        <v>0</v>
      </c>
      <c r="CP216">
        <f t="shared" ca="1" si="964"/>
        <v>0</v>
      </c>
      <c r="CQ216">
        <f t="shared" ca="1" si="965"/>
        <v>0</v>
      </c>
      <c r="CR216">
        <f t="shared" ca="1" si="966"/>
        <v>0</v>
      </c>
      <c r="CS216">
        <f t="shared" ca="1" si="967"/>
        <v>0</v>
      </c>
      <c r="CT216">
        <f t="shared" ca="1" si="968"/>
        <v>0</v>
      </c>
      <c r="CU216">
        <f t="shared" ca="1" si="969"/>
        <v>0</v>
      </c>
      <c r="CV216">
        <f t="shared" ca="1" si="970"/>
        <v>0</v>
      </c>
      <c r="CW216">
        <f t="shared" ca="1" si="971"/>
        <v>0</v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130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130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130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130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130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130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130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130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130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130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17</v>
      </c>
      <c r="G227">
        <f t="shared" ca="1" si="879"/>
        <v>14</v>
      </c>
      <c r="H227">
        <f t="shared" ca="1" si="880"/>
        <v>82.35294117647058</v>
      </c>
      <c r="I227">
        <f t="shared" ca="1" si="874"/>
        <v>28.125882352941179</v>
      </c>
      <c r="J227">
        <f t="shared" ca="1" si="881"/>
        <v>42.125882352941176</v>
      </c>
      <c r="K227">
        <f t="shared" ca="1" si="882"/>
        <v>42.125882330241176</v>
      </c>
      <c r="L227">
        <f t="shared" ca="1" si="883"/>
        <v>2</v>
      </c>
      <c r="M227">
        <f t="shared" ca="1" si="884"/>
        <v>31.98</v>
      </c>
      <c r="N227">
        <f t="shared" ca="1" si="885"/>
        <v>4</v>
      </c>
      <c r="O227">
        <f t="shared" ca="1" si="886"/>
        <v>31.9799999773</v>
      </c>
      <c r="P227">
        <f t="shared" ca="1" si="887"/>
        <v>2</v>
      </c>
      <c r="Q227">
        <f t="shared" ca="1" si="888"/>
        <v>90</v>
      </c>
      <c r="R227">
        <f t="shared" ca="1" si="889"/>
        <v>40</v>
      </c>
      <c r="S227">
        <f t="shared" ca="1" si="890"/>
        <v>13</v>
      </c>
      <c r="T227">
        <f t="shared" ca="1" si="891"/>
        <v>209</v>
      </c>
      <c r="U227" t="str">
        <f t="shared" ca="1" si="875"/>
        <v>790986959909Steve Lovett</v>
      </c>
      <c r="V227">
        <f t="shared" ca="1" si="892"/>
        <v>4</v>
      </c>
      <c r="W227">
        <f t="shared" si="893"/>
        <v>226</v>
      </c>
      <c r="X227" t="e">
        <f t="shared" ca="1" si="894"/>
        <v>#N/A</v>
      </c>
      <c r="Y227">
        <f t="shared" ca="1" si="895"/>
        <v>25</v>
      </c>
      <c r="Z227" t="str">
        <f t="shared" ca="1" si="896"/>
        <v>974Steve Lovettzz</v>
      </c>
      <c r="AA227">
        <f t="shared" ca="1" si="897"/>
        <v>2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>
        <f t="shared" ca="1" si="924"/>
        <v>26.8</v>
      </c>
      <c r="BC227" t="str">
        <f t="shared" ca="1" si="925"/>
        <v>WON</v>
      </c>
      <c r="BD227">
        <f t="shared" ca="1" si="926"/>
        <v>3</v>
      </c>
      <c r="BE227">
        <f t="shared" ca="1" si="927"/>
        <v>4</v>
      </c>
      <c r="BF227">
        <f t="shared" ca="1" si="928"/>
        <v>0</v>
      </c>
      <c r="BG227">
        <f t="shared" ca="1" si="929"/>
        <v>2</v>
      </c>
      <c r="BH227">
        <f t="shared" ca="1" si="930"/>
        <v>20</v>
      </c>
      <c r="BI227">
        <f t="shared" ca="1" si="931"/>
        <v>0</v>
      </c>
      <c r="BJ227">
        <f t="shared" ca="1" si="932"/>
        <v>40</v>
      </c>
      <c r="BK227">
        <f t="shared" ca="1" si="933"/>
        <v>0</v>
      </c>
      <c r="BL227">
        <f t="shared" ca="1" si="934"/>
        <v>8</v>
      </c>
      <c r="BM227">
        <f t="shared" ca="1" si="935"/>
        <v>25</v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>
        <f t="shared" ca="1" si="960"/>
        <v>27.66</v>
      </c>
      <c r="CM227" t="str">
        <f t="shared" ca="1" si="961"/>
        <v>LOST</v>
      </c>
      <c r="CN227">
        <f t="shared" ca="1" si="962"/>
        <v>6</v>
      </c>
      <c r="CO227">
        <f t="shared" ca="1" si="963"/>
        <v>4</v>
      </c>
      <c r="CP227">
        <f t="shared" ca="1" si="964"/>
        <v>1</v>
      </c>
      <c r="CQ227">
        <f t="shared" ca="1" si="965"/>
        <v>0</v>
      </c>
      <c r="CR227">
        <f t="shared" ca="1" si="966"/>
        <v>0</v>
      </c>
      <c r="CS227">
        <f t="shared" ca="1" si="967"/>
        <v>30</v>
      </c>
      <c r="CT227">
        <f t="shared" ca="1" si="968"/>
        <v>20</v>
      </c>
      <c r="CU227">
        <f t="shared" ca="1" si="969"/>
        <v>0</v>
      </c>
      <c r="CV227">
        <f t="shared" ca="1" si="970"/>
        <v>0</v>
      </c>
      <c r="CW227">
        <f t="shared" ca="1" si="971"/>
        <v>0</v>
      </c>
      <c r="CX227">
        <f t="shared" ca="1" si="972"/>
        <v>28.36</v>
      </c>
      <c r="CY227" t="str">
        <f t="shared" ca="1" si="973"/>
        <v>WON</v>
      </c>
      <c r="CZ227">
        <f t="shared" ca="1" si="974"/>
        <v>8</v>
      </c>
      <c r="DA227">
        <f t="shared" ca="1" si="975"/>
        <v>1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57</v>
      </c>
      <c r="DF227">
        <f t="shared" ca="1" si="980"/>
        <v>50</v>
      </c>
      <c r="DG227">
        <f t="shared" ca="1" si="981"/>
        <v>24</v>
      </c>
      <c r="DH227">
        <f t="shared" ca="1" si="982"/>
        <v>0</v>
      </c>
      <c r="DI227">
        <f t="shared" ca="1" si="983"/>
        <v>0</v>
      </c>
      <c r="DJ227">
        <f t="shared" ca="1" si="984"/>
        <v>25.52</v>
      </c>
      <c r="DK227" t="str">
        <f t="shared" ca="1" si="985"/>
        <v>LOST</v>
      </c>
      <c r="DL227">
        <f t="shared" ca="1" si="986"/>
        <v>4</v>
      </c>
      <c r="DM227">
        <f t="shared" ca="1" si="987"/>
        <v>1</v>
      </c>
      <c r="DN227">
        <f t="shared" ca="1" si="988"/>
        <v>2</v>
      </c>
      <c r="DO227">
        <f t="shared" ca="1" si="989"/>
        <v>1</v>
      </c>
      <c r="DP227">
        <f t="shared" ca="1" si="990"/>
        <v>40</v>
      </c>
      <c r="DQ227">
        <f t="shared" ca="1" si="991"/>
        <v>40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27.33</v>
      </c>
      <c r="DW227" t="str">
        <f t="shared" ca="1" si="996"/>
        <v>WON</v>
      </c>
      <c r="DX227">
        <f t="shared" ca="1" si="997"/>
        <v>6</v>
      </c>
      <c r="DY227">
        <f t="shared" ca="1" si="998"/>
        <v>3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60</v>
      </c>
      <c r="ED227">
        <f t="shared" ca="1" si="1003"/>
        <v>65</v>
      </c>
      <c r="EE227">
        <f t="shared" ca="1" si="1004"/>
        <v>0</v>
      </c>
      <c r="EF227">
        <f t="shared" ca="1" si="1005"/>
        <v>25</v>
      </c>
      <c r="EG227">
        <f t="shared" ca="1" si="1006"/>
        <v>0</v>
      </c>
      <c r="EH227">
        <f t="shared" ca="1" si="1007"/>
        <v>30.06</v>
      </c>
      <c r="EI227" t="str">
        <f t="shared" ca="1" si="1008"/>
        <v>WON</v>
      </c>
      <c r="EJ227">
        <f t="shared" ca="1" si="1009"/>
        <v>7</v>
      </c>
      <c r="EK227">
        <f t="shared" ca="1" si="1010"/>
        <v>3</v>
      </c>
      <c r="EL227">
        <f t="shared" ca="1" si="1011"/>
        <v>0</v>
      </c>
      <c r="EM227">
        <f t="shared" ca="1" si="1012"/>
        <v>2</v>
      </c>
      <c r="EN227">
        <f t="shared" ca="1" si="1013"/>
        <v>104</v>
      </c>
      <c r="EO227">
        <f t="shared" ca="1" si="1014"/>
        <v>74</v>
      </c>
      <c r="EP227">
        <f t="shared" ca="1" si="1015"/>
        <v>40</v>
      </c>
      <c r="EQ227">
        <f t="shared" ca="1" si="1016"/>
        <v>32</v>
      </c>
      <c r="ER227">
        <f t="shared" ca="1" si="1017"/>
        <v>0</v>
      </c>
      <c r="ES227">
        <f t="shared" ca="1" si="1018"/>
        <v>0</v>
      </c>
      <c r="ET227">
        <f t="shared" ca="1" si="1019"/>
        <v>25.47</v>
      </c>
      <c r="EU227" t="str">
        <f t="shared" ca="1" si="1020"/>
        <v>WON</v>
      </c>
      <c r="EV227">
        <f t="shared" ca="1" si="1021"/>
        <v>3</v>
      </c>
      <c r="EW227">
        <f t="shared" ca="1" si="1022"/>
        <v>2</v>
      </c>
      <c r="EX227">
        <f t="shared" ca="1" si="1023"/>
        <v>2</v>
      </c>
      <c r="EY227">
        <f t="shared" ca="1" si="1024"/>
        <v>2</v>
      </c>
      <c r="EZ227">
        <f t="shared" ca="1" si="1025"/>
        <v>58</v>
      </c>
      <c r="FA227">
        <f t="shared" ca="1" si="1026"/>
        <v>20</v>
      </c>
      <c r="FB227">
        <f t="shared" ca="1" si="1027"/>
        <v>10</v>
      </c>
      <c r="FC227">
        <f t="shared" ca="1" si="1028"/>
        <v>40</v>
      </c>
      <c r="FD227">
        <f t="shared" ca="1" si="1029"/>
        <v>0</v>
      </c>
      <c r="FE227">
        <f t="shared" ca="1" si="1030"/>
        <v>0</v>
      </c>
      <c r="FF227">
        <f t="shared" ca="1" si="1031"/>
        <v>26.99</v>
      </c>
      <c r="FG227" t="str">
        <f t="shared" ca="1" si="1032"/>
        <v>LOST</v>
      </c>
      <c r="FH227">
        <f t="shared" ca="1" si="1033"/>
        <v>1</v>
      </c>
      <c r="FI227">
        <f t="shared" ca="1" si="1034"/>
        <v>4</v>
      </c>
      <c r="FJ227">
        <f t="shared" ca="1" si="1035"/>
        <v>1</v>
      </c>
      <c r="FK227">
        <f t="shared" ca="1" si="1036"/>
        <v>0</v>
      </c>
      <c r="FL227">
        <f t="shared" ca="1" si="1037"/>
        <v>0</v>
      </c>
      <c r="FM227">
        <f t="shared" ca="1" si="1038"/>
        <v>5</v>
      </c>
      <c r="FN227">
        <f t="shared" ca="1" si="1039"/>
        <v>0</v>
      </c>
      <c r="FO227">
        <f t="shared" ca="1" si="1040"/>
        <v>0</v>
      </c>
      <c r="FP227">
        <f t="shared" ca="1" si="1041"/>
        <v>32</v>
      </c>
      <c r="FQ227">
        <f t="shared" ca="1" si="1042"/>
        <v>0</v>
      </c>
      <c r="FR227">
        <f t="shared" ca="1" si="1043"/>
        <v>31.98</v>
      </c>
      <c r="FS227" t="str">
        <f t="shared" ca="1" si="1044"/>
        <v>WON</v>
      </c>
      <c r="FT227">
        <f t="shared" ca="1" si="1045"/>
        <v>5</v>
      </c>
      <c r="FU227">
        <f t="shared" ca="1" si="1046"/>
        <v>2</v>
      </c>
      <c r="FV227">
        <f t="shared" ca="1" si="1047"/>
        <v>1</v>
      </c>
      <c r="FW227">
        <f t="shared" ca="1" si="1048"/>
        <v>2</v>
      </c>
      <c r="FX227">
        <f t="shared" ca="1" si="1049"/>
        <v>40</v>
      </c>
      <c r="FY227">
        <f t="shared" ca="1" si="1050"/>
        <v>106</v>
      </c>
      <c r="FZ227">
        <f t="shared" ca="1" si="1051"/>
        <v>96</v>
      </c>
      <c r="GA227">
        <f t="shared" ca="1" si="1052"/>
        <v>24</v>
      </c>
      <c r="GB227">
        <f t="shared" ca="1" si="1053"/>
        <v>0</v>
      </c>
      <c r="GC227">
        <f t="shared" ca="1" si="1054"/>
        <v>0</v>
      </c>
      <c r="GD227">
        <f t="shared" ca="1" si="1055"/>
        <v>31.98</v>
      </c>
      <c r="GE227" t="str">
        <f t="shared" ca="1" si="1056"/>
        <v>WON</v>
      </c>
      <c r="GF227">
        <f t="shared" ca="1" si="1057"/>
        <v>8</v>
      </c>
      <c r="GG227">
        <f t="shared" ca="1" si="1058"/>
        <v>2</v>
      </c>
      <c r="GH227">
        <f t="shared" ca="1" si="1059"/>
        <v>1</v>
      </c>
      <c r="GI227">
        <f t="shared" ca="1" si="1060"/>
        <v>2</v>
      </c>
      <c r="GJ227">
        <f t="shared" ca="1" si="1061"/>
        <v>10</v>
      </c>
      <c r="GK227">
        <f t="shared" ca="1" si="1062"/>
        <v>40</v>
      </c>
      <c r="GL227">
        <f t="shared" ca="1" si="1063"/>
        <v>56</v>
      </c>
      <c r="GM227">
        <f t="shared" ca="1" si="1064"/>
        <v>20</v>
      </c>
      <c r="GN227">
        <f t="shared" ca="1" si="1065"/>
        <v>0</v>
      </c>
      <c r="GO227">
        <f t="shared" ca="1" si="1066"/>
        <v>0</v>
      </c>
      <c r="GP227">
        <f t="shared" ca="1" si="1067"/>
        <v>25.91</v>
      </c>
      <c r="GQ227" t="str">
        <f t="shared" ca="1" si="1068"/>
        <v>WON</v>
      </c>
      <c r="GR227">
        <f t="shared" ca="1" si="1069"/>
        <v>2</v>
      </c>
      <c r="GS227">
        <f t="shared" ca="1" si="1070"/>
        <v>3</v>
      </c>
      <c r="GT227">
        <f t="shared" ca="1" si="1071"/>
        <v>1</v>
      </c>
      <c r="GU227">
        <f t="shared" ca="1" si="1072"/>
        <v>2</v>
      </c>
      <c r="GV227">
        <f t="shared" ca="1" si="1073"/>
        <v>20</v>
      </c>
      <c r="GW227">
        <f t="shared" ca="1" si="1074"/>
        <v>18</v>
      </c>
      <c r="GX227">
        <f t="shared" ca="1" si="1075"/>
        <v>40</v>
      </c>
      <c r="GY227">
        <f t="shared" ca="1" si="1076"/>
        <v>20</v>
      </c>
      <c r="GZ227">
        <f t="shared" ca="1" si="1077"/>
        <v>0</v>
      </c>
      <c r="HA227">
        <f t="shared" ca="1" si="1078"/>
        <v>0</v>
      </c>
      <c r="HB227">
        <f t="shared" ca="1" si="1079"/>
        <v>25.05</v>
      </c>
      <c r="HC227" t="str">
        <f t="shared" ca="1" si="1080"/>
        <v>WON</v>
      </c>
      <c r="HD227">
        <f t="shared" ca="1" si="1081"/>
        <v>5</v>
      </c>
      <c r="HE227">
        <f t="shared" ca="1" si="1082"/>
        <v>0</v>
      </c>
      <c r="HF227">
        <f t="shared" ca="1" si="1083"/>
        <v>1</v>
      </c>
      <c r="HG227">
        <f t="shared" ca="1" si="1084"/>
        <v>2</v>
      </c>
      <c r="HH227">
        <f t="shared" ca="1" si="1085"/>
        <v>4</v>
      </c>
      <c r="HI227">
        <f t="shared" ca="1" si="1086"/>
        <v>20</v>
      </c>
      <c r="HJ227">
        <f t="shared" ca="1" si="1087"/>
        <v>20</v>
      </c>
      <c r="HK227">
        <f t="shared" ca="1" si="1088"/>
        <v>61</v>
      </c>
      <c r="HL227">
        <f t="shared" ca="1" si="1089"/>
        <v>0</v>
      </c>
      <c r="HM227">
        <f t="shared" ca="1" si="1090"/>
        <v>0</v>
      </c>
      <c r="HN227">
        <f t="shared" ca="1" si="1091"/>
        <v>31.71</v>
      </c>
      <c r="HO227" t="str">
        <f t="shared" ca="1" si="1092"/>
        <v>WON</v>
      </c>
      <c r="HP227">
        <f t="shared" ca="1" si="1093"/>
        <v>6</v>
      </c>
      <c r="HQ227">
        <f t="shared" ca="1" si="1094"/>
        <v>4</v>
      </c>
      <c r="HR227">
        <f t="shared" ca="1" si="1095"/>
        <v>1</v>
      </c>
      <c r="HS227">
        <f t="shared" ca="1" si="1096"/>
        <v>2</v>
      </c>
      <c r="HT227">
        <f t="shared" ca="1" si="1097"/>
        <v>24</v>
      </c>
      <c r="HU227">
        <f t="shared" ca="1" si="1098"/>
        <v>96</v>
      </c>
      <c r="HV227">
        <f t="shared" ca="1" si="1099"/>
        <v>64</v>
      </c>
      <c r="HW227">
        <f t="shared" ca="1" si="1100"/>
        <v>0</v>
      </c>
      <c r="HX227">
        <f t="shared" ca="1" si="1101"/>
        <v>40</v>
      </c>
      <c r="HY227">
        <f t="shared" ca="1" si="1102"/>
        <v>0</v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4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90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85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15</v>
      </c>
      <c r="G229">
        <f t="shared" ca="1" si="879"/>
        <v>10</v>
      </c>
      <c r="H229">
        <f t="shared" ca="1" si="880"/>
        <v>66.666666666666657</v>
      </c>
      <c r="I229">
        <f t="shared" ca="1" si="874"/>
        <v>23.95333333333333</v>
      </c>
      <c r="J229">
        <f t="shared" ca="1" si="881"/>
        <v>33.953333333333333</v>
      </c>
      <c r="K229">
        <f t="shared" ca="1" si="882"/>
        <v>33.953333310433337</v>
      </c>
      <c r="L229">
        <f t="shared" ca="1" si="883"/>
        <v>2</v>
      </c>
      <c r="M229">
        <f t="shared" ca="1" si="884"/>
        <v>28.36</v>
      </c>
      <c r="N229">
        <f t="shared" ca="1" si="885"/>
        <v>30</v>
      </c>
      <c r="O229">
        <f t="shared" ca="1" si="886"/>
        <v>28.359999977099999</v>
      </c>
      <c r="P229">
        <f t="shared" ca="1" si="887"/>
        <v>2</v>
      </c>
      <c r="Q229">
        <f t="shared" ca="1" si="888"/>
        <v>75</v>
      </c>
      <c r="R229">
        <f t="shared" ca="1" si="889"/>
        <v>26</v>
      </c>
      <c r="S229">
        <f t="shared" ca="1" si="890"/>
        <v>7</v>
      </c>
      <c r="T229">
        <f t="shared" ca="1" si="891"/>
        <v>148</v>
      </c>
      <c r="U229" t="str">
        <f t="shared" ca="1" si="875"/>
        <v>851992973924Dave Webb</v>
      </c>
      <c r="V229">
        <f t="shared" ca="1" si="892"/>
        <v>28</v>
      </c>
      <c r="W229">
        <f t="shared" si="893"/>
        <v>228</v>
      </c>
      <c r="X229" t="e">
        <f t="shared" ca="1" si="894"/>
        <v>#N/A</v>
      </c>
      <c r="Y229">
        <f t="shared" ca="1" si="895"/>
        <v>13</v>
      </c>
      <c r="Z229" t="str">
        <f t="shared" ca="1" si="896"/>
        <v>986Dave Webbzz</v>
      </c>
      <c r="AA229">
        <f t="shared" ca="1" si="897"/>
        <v>30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>
        <f t="shared" ca="1" si="924"/>
        <v>24.05</v>
      </c>
      <c r="BC229" t="str">
        <f t="shared" ca="1" si="925"/>
        <v>WON</v>
      </c>
      <c r="BD229">
        <f t="shared" ca="1" si="926"/>
        <v>6</v>
      </c>
      <c r="BE229">
        <f t="shared" ca="1" si="927"/>
        <v>4</v>
      </c>
      <c r="BF229">
        <f t="shared" ca="1" si="928"/>
        <v>0</v>
      </c>
      <c r="BG229">
        <f t="shared" ca="1" si="929"/>
        <v>1</v>
      </c>
      <c r="BH229">
        <f t="shared" ca="1" si="930"/>
        <v>0</v>
      </c>
      <c r="BI229">
        <f t="shared" ca="1" si="931"/>
        <v>42</v>
      </c>
      <c r="BJ229">
        <f t="shared" ca="1" si="932"/>
        <v>0</v>
      </c>
      <c r="BK229">
        <f t="shared" ca="1" si="933"/>
        <v>20</v>
      </c>
      <c r="BL229">
        <f t="shared" ca="1" si="934"/>
        <v>92</v>
      </c>
      <c r="BM229">
        <f t="shared" ca="1" si="935"/>
        <v>0</v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>
        <f t="shared" ca="1" si="960"/>
        <v>21.47</v>
      </c>
      <c r="CM229" t="str">
        <f t="shared" ca="1" si="961"/>
        <v>WON</v>
      </c>
      <c r="CN229">
        <f t="shared" ca="1" si="962"/>
        <v>5</v>
      </c>
      <c r="CO229">
        <f t="shared" ca="1" si="963"/>
        <v>1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40</v>
      </c>
      <c r="CT229">
        <f t="shared" ca="1" si="968"/>
        <v>20</v>
      </c>
      <c r="CU229">
        <f t="shared" ca="1" si="969"/>
        <v>40</v>
      </c>
      <c r="CV229">
        <f t="shared" ca="1" si="970"/>
        <v>0</v>
      </c>
      <c r="CW229">
        <f t="shared" ca="1" si="971"/>
        <v>0</v>
      </c>
      <c r="CX229">
        <f t="shared" ca="1" si="972"/>
        <v>22.65</v>
      </c>
      <c r="CY229" t="str">
        <f t="shared" ca="1" si="973"/>
        <v>LOST</v>
      </c>
      <c r="CZ229">
        <f t="shared" ca="1" si="974"/>
        <v>3</v>
      </c>
      <c r="DA229">
        <f t="shared" ca="1" si="975"/>
        <v>0</v>
      </c>
      <c r="DB229">
        <f t="shared" ca="1" si="976"/>
        <v>1</v>
      </c>
      <c r="DC229">
        <f t="shared" ca="1" si="977"/>
        <v>0</v>
      </c>
      <c r="DD229">
        <f t="shared" ca="1" si="978"/>
        <v>0</v>
      </c>
      <c r="DE229">
        <f t="shared" ca="1" si="979"/>
        <v>0</v>
      </c>
      <c r="DF229">
        <f t="shared" ca="1" si="980"/>
        <v>0</v>
      </c>
      <c r="DG229">
        <f t="shared" ca="1" si="981"/>
        <v>0</v>
      </c>
      <c r="DH229">
        <f t="shared" ca="1" si="982"/>
        <v>0</v>
      </c>
      <c r="DI229">
        <f t="shared" ca="1" si="983"/>
        <v>0</v>
      </c>
      <c r="DJ229">
        <f t="shared" ca="1" si="984"/>
        <v>24.55</v>
      </c>
      <c r="DK229" t="str">
        <f t="shared" ca="1" si="985"/>
        <v>LOST</v>
      </c>
      <c r="DL229">
        <f t="shared" ca="1" si="986"/>
        <v>6</v>
      </c>
      <c r="DM229">
        <f t="shared" ca="1" si="987"/>
        <v>2</v>
      </c>
      <c r="DN229">
        <f t="shared" ca="1" si="988"/>
        <v>0</v>
      </c>
      <c r="DO229">
        <f t="shared" ca="1" si="989"/>
        <v>0</v>
      </c>
      <c r="DP229">
        <f t="shared" ca="1" si="990"/>
        <v>0</v>
      </c>
      <c r="DQ229">
        <f t="shared" ca="1" si="991"/>
        <v>0</v>
      </c>
      <c r="DR229">
        <f t="shared" ca="1" si="992"/>
        <v>20</v>
      </c>
      <c r="DS229">
        <f t="shared" ca="1" si="993"/>
        <v>0</v>
      </c>
      <c r="DT229">
        <f t="shared" ca="1" si="994"/>
        <v>0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>
        <f t="shared" ca="1" si="1007"/>
        <v>19.309999999999999</v>
      </c>
      <c r="EI229" t="str">
        <f t="shared" ca="1" si="1008"/>
        <v>LOST</v>
      </c>
      <c r="EJ229">
        <f t="shared" ca="1" si="1009"/>
        <v>4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20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>
        <f t="shared" ca="1" si="1031"/>
        <v>19.78</v>
      </c>
      <c r="FG229" t="str">
        <f t="shared" ca="1" si="1032"/>
        <v>WON</v>
      </c>
      <c r="FH229">
        <f t="shared" ca="1" si="1033"/>
        <v>2</v>
      </c>
      <c r="FI229">
        <f t="shared" ca="1" si="1034"/>
        <v>1</v>
      </c>
      <c r="FJ229">
        <f t="shared" ca="1" si="1035"/>
        <v>1</v>
      </c>
      <c r="FK229">
        <f t="shared" ca="1" si="1036"/>
        <v>2</v>
      </c>
      <c r="FL229">
        <f t="shared" ca="1" si="1037"/>
        <v>10</v>
      </c>
      <c r="FM229">
        <f t="shared" ca="1" si="1038"/>
        <v>20</v>
      </c>
      <c r="FN229">
        <f t="shared" ca="1" si="1039"/>
        <v>40</v>
      </c>
      <c r="FO229">
        <f t="shared" ca="1" si="1040"/>
        <v>10</v>
      </c>
      <c r="FP229">
        <f t="shared" ca="1" si="1041"/>
        <v>0</v>
      </c>
      <c r="FQ229">
        <f t="shared" ca="1" si="1042"/>
        <v>0</v>
      </c>
      <c r="FR229">
        <f t="shared" ca="1" si="1043"/>
        <v>25.98</v>
      </c>
      <c r="FS229" t="str">
        <f t="shared" ca="1" si="1044"/>
        <v>LOST</v>
      </c>
      <c r="FT229">
        <f t="shared" ca="1" si="1045"/>
        <v>5</v>
      </c>
      <c r="FU229">
        <f t="shared" ca="1" si="1046"/>
        <v>3</v>
      </c>
      <c r="FV229">
        <f t="shared" ca="1" si="1047"/>
        <v>1</v>
      </c>
      <c r="FW229">
        <f t="shared" ca="1" si="1048"/>
        <v>0</v>
      </c>
      <c r="FX229">
        <f t="shared" ca="1" si="1049"/>
        <v>0</v>
      </c>
      <c r="FY229">
        <f t="shared" ca="1" si="1050"/>
        <v>0</v>
      </c>
      <c r="FZ229">
        <f t="shared" ca="1" si="1051"/>
        <v>24</v>
      </c>
      <c r="GA229">
        <f t="shared" ca="1" si="1052"/>
        <v>102</v>
      </c>
      <c r="GB229">
        <f t="shared" ca="1" si="1053"/>
        <v>0</v>
      </c>
      <c r="GC229">
        <f t="shared" ca="1" si="1054"/>
        <v>0</v>
      </c>
      <c r="GD229">
        <f t="shared" ca="1" si="1055"/>
        <v>23.12</v>
      </c>
      <c r="GE229" t="str">
        <f t="shared" ca="1" si="1056"/>
        <v>WON</v>
      </c>
      <c r="GF229">
        <f t="shared" ca="1" si="1057"/>
        <v>7</v>
      </c>
      <c r="GG229">
        <f t="shared" ca="1" si="1058"/>
        <v>2</v>
      </c>
      <c r="GH229">
        <f t="shared" ca="1" si="1059"/>
        <v>0</v>
      </c>
      <c r="GI229">
        <f t="shared" ca="1" si="1060"/>
        <v>1</v>
      </c>
      <c r="GJ229">
        <f t="shared" ca="1" si="1061"/>
        <v>0</v>
      </c>
      <c r="GK229">
        <f t="shared" ca="1" si="1062"/>
        <v>24</v>
      </c>
      <c r="GL229">
        <f t="shared" ca="1" si="1063"/>
        <v>5</v>
      </c>
      <c r="GM229">
        <f t="shared" ca="1" si="1064"/>
        <v>10</v>
      </c>
      <c r="GN229">
        <f t="shared" ca="1" si="1065"/>
        <v>0</v>
      </c>
      <c r="GO229">
        <f t="shared" ca="1" si="1066"/>
        <v>0</v>
      </c>
      <c r="GP229">
        <f t="shared" ca="1" si="1067"/>
        <v>26.64</v>
      </c>
      <c r="GQ229" t="str">
        <f t="shared" ca="1" si="1068"/>
        <v>WON</v>
      </c>
      <c r="GR229">
        <f t="shared" ca="1" si="1069"/>
        <v>5</v>
      </c>
      <c r="GS229">
        <f t="shared" ca="1" si="1070"/>
        <v>0</v>
      </c>
      <c r="GT229">
        <f t="shared" ca="1" si="1071"/>
        <v>1</v>
      </c>
      <c r="GU229">
        <f t="shared" ca="1" si="1072"/>
        <v>1</v>
      </c>
      <c r="GV229">
        <f t="shared" ca="1" si="1073"/>
        <v>0</v>
      </c>
      <c r="GW229">
        <f t="shared" ca="1" si="1074"/>
        <v>40</v>
      </c>
      <c r="GX229">
        <f t="shared" ca="1" si="1075"/>
        <v>50</v>
      </c>
      <c r="GY229">
        <f t="shared" ca="1" si="1076"/>
        <v>0</v>
      </c>
      <c r="GZ229">
        <f t="shared" ca="1" si="1077"/>
        <v>40</v>
      </c>
      <c r="HA229">
        <f t="shared" ca="1" si="1078"/>
        <v>0</v>
      </c>
      <c r="HB229">
        <f t="shared" ca="1" si="1079"/>
        <v>25.46</v>
      </c>
      <c r="HC229" t="str">
        <f t="shared" ca="1" si="1080"/>
        <v>WON</v>
      </c>
      <c r="HD229">
        <f t="shared" ca="1" si="1081"/>
        <v>6</v>
      </c>
      <c r="HE229">
        <f t="shared" ca="1" si="1082"/>
        <v>3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0</v>
      </c>
      <c r="HJ229">
        <f t="shared" ca="1" si="1087"/>
        <v>0</v>
      </c>
      <c r="HK229">
        <f t="shared" ca="1" si="1088"/>
        <v>40</v>
      </c>
      <c r="HL229">
        <f t="shared" ca="1" si="1089"/>
        <v>40</v>
      </c>
      <c r="HM229">
        <f t="shared" ca="1" si="1090"/>
        <v>89</v>
      </c>
      <c r="HN229">
        <f t="shared" ca="1" si="1091"/>
        <v>28.36</v>
      </c>
      <c r="HO229" t="str">
        <f t="shared" ca="1" si="1092"/>
        <v>WON</v>
      </c>
      <c r="HP229">
        <f t="shared" ca="1" si="1093"/>
        <v>7</v>
      </c>
      <c r="HQ229">
        <f t="shared" ca="1" si="1094"/>
        <v>1</v>
      </c>
      <c r="HR229">
        <f t="shared" ca="1" si="1095"/>
        <v>1</v>
      </c>
      <c r="HS229">
        <f t="shared" ca="1" si="1096"/>
        <v>1</v>
      </c>
      <c r="HT229">
        <f t="shared" ca="1" si="1097"/>
        <v>0</v>
      </c>
      <c r="HU229">
        <f t="shared" ca="1" si="1098"/>
        <v>16</v>
      </c>
      <c r="HV229">
        <f t="shared" ca="1" si="1099"/>
        <v>20</v>
      </c>
      <c r="HW229">
        <f t="shared" ca="1" si="1100"/>
        <v>48</v>
      </c>
      <c r="HX229">
        <f t="shared" ca="1" si="1101"/>
        <v>0</v>
      </c>
      <c r="HY229">
        <f t="shared" ca="1" si="1102"/>
        <v>0</v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14</v>
      </c>
      <c r="G230">
        <f t="shared" ca="1" si="879"/>
        <v>11</v>
      </c>
      <c r="H230">
        <f t="shared" ca="1" si="880"/>
        <v>78.571428571428569</v>
      </c>
      <c r="I230">
        <f t="shared" ca="1" si="874"/>
        <v>25.895000000000003</v>
      </c>
      <c r="J230">
        <f t="shared" ca="1" si="881"/>
        <v>36.895000000000003</v>
      </c>
      <c r="K230">
        <f t="shared" ca="1" si="882"/>
        <v>36.894999977000005</v>
      </c>
      <c r="L230">
        <f t="shared" ca="1" si="883"/>
        <v>2</v>
      </c>
      <c r="M230">
        <f t="shared" ca="1" si="884"/>
        <v>31.31</v>
      </c>
      <c r="N230">
        <f t="shared" ca="1" si="885"/>
        <v>10</v>
      </c>
      <c r="O230">
        <f t="shared" ca="1" si="886"/>
        <v>31.309999977</v>
      </c>
      <c r="P230">
        <f t="shared" ca="1" si="887"/>
        <v>2</v>
      </c>
      <c r="Q230">
        <f t="shared" ca="1" si="888"/>
        <v>86</v>
      </c>
      <c r="R230">
        <f t="shared" ca="1" si="889"/>
        <v>22</v>
      </c>
      <c r="S230">
        <f t="shared" ca="1" si="890"/>
        <v>3</v>
      </c>
      <c r="T230">
        <f t="shared" ca="1" si="891"/>
        <v>139</v>
      </c>
      <c r="U230" t="str">
        <f t="shared" ca="1" si="875"/>
        <v>860996977913Jason Kelly</v>
      </c>
      <c r="V230">
        <f t="shared" ca="1" si="892"/>
        <v>31</v>
      </c>
      <c r="W230">
        <f t="shared" si="893"/>
        <v>229</v>
      </c>
      <c r="X230" t="e">
        <f t="shared" ca="1" si="894"/>
        <v>#N/A</v>
      </c>
      <c r="Y230">
        <f t="shared" ca="1" si="895"/>
        <v>14</v>
      </c>
      <c r="Z230" t="str">
        <f t="shared" ca="1" si="896"/>
        <v>985Jason Kellyzz</v>
      </c>
      <c r="AA230">
        <f t="shared" ca="1" si="897"/>
        <v>25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>
        <f t="shared" ca="1" si="924"/>
        <v>26.37</v>
      </c>
      <c r="BC230" t="str">
        <f t="shared" ca="1" si="925"/>
        <v>WON</v>
      </c>
      <c r="BD230">
        <f t="shared" ca="1" si="926"/>
        <v>6</v>
      </c>
      <c r="BE230">
        <f t="shared" ca="1" si="927"/>
        <v>3</v>
      </c>
      <c r="BF230">
        <f t="shared" ca="1" si="928"/>
        <v>1</v>
      </c>
      <c r="BG230">
        <f t="shared" ca="1" si="929"/>
        <v>2</v>
      </c>
      <c r="BH230">
        <f t="shared" ca="1" si="930"/>
        <v>33</v>
      </c>
      <c r="BI230">
        <f t="shared" ca="1" si="931"/>
        <v>85</v>
      </c>
      <c r="BJ230">
        <f t="shared" ca="1" si="932"/>
        <v>24</v>
      </c>
      <c r="BK230">
        <f t="shared" ca="1" si="933"/>
        <v>60</v>
      </c>
      <c r="BL230">
        <f t="shared" ca="1" si="934"/>
        <v>0</v>
      </c>
      <c r="BM230">
        <f t="shared" ca="1" si="935"/>
        <v>0</v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>
        <f t="shared" ca="1" si="984"/>
        <v>25.11</v>
      </c>
      <c r="DK230" t="str">
        <f t="shared" ca="1" si="985"/>
        <v>LOST</v>
      </c>
      <c r="DL230">
        <f t="shared" ca="1" si="986"/>
        <v>5</v>
      </c>
      <c r="DM230">
        <f t="shared" ca="1" si="987"/>
        <v>2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25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24.97</v>
      </c>
      <c r="DW230" t="str">
        <f t="shared" ca="1" si="996"/>
        <v>LOST</v>
      </c>
      <c r="DX230">
        <f t="shared" ca="1" si="997"/>
        <v>5</v>
      </c>
      <c r="DY230">
        <f t="shared" ca="1" si="998"/>
        <v>1</v>
      </c>
      <c r="DZ230">
        <f t="shared" ca="1" si="999"/>
        <v>0</v>
      </c>
      <c r="EA230">
        <f t="shared" ca="1" si="1000"/>
        <v>0</v>
      </c>
      <c r="EB230">
        <f t="shared" ca="1" si="1001"/>
        <v>0</v>
      </c>
      <c r="EC230">
        <f t="shared" ca="1" si="1002"/>
        <v>0</v>
      </c>
      <c r="ED230">
        <f t="shared" ca="1" si="1003"/>
        <v>72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23.7</v>
      </c>
      <c r="EI230" t="str">
        <f t="shared" ca="1" si="1008"/>
        <v>WON</v>
      </c>
      <c r="EJ230">
        <f t="shared" ca="1" si="1009"/>
        <v>5</v>
      </c>
      <c r="EK230">
        <f t="shared" ca="1" si="1010"/>
        <v>1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60</v>
      </c>
      <c r="EP230">
        <f t="shared" ca="1" si="1015"/>
        <v>90</v>
      </c>
      <c r="EQ230">
        <f t="shared" ca="1" si="1016"/>
        <v>0</v>
      </c>
      <c r="ER230">
        <f t="shared" ca="1" si="1017"/>
        <v>0</v>
      </c>
      <c r="ES230">
        <f t="shared" ca="1" si="1018"/>
        <v>40</v>
      </c>
      <c r="ET230">
        <f t="shared" ca="1" si="1019"/>
        <v>23.8</v>
      </c>
      <c r="EU230" t="str">
        <f t="shared" ca="1" si="1020"/>
        <v>WON</v>
      </c>
      <c r="EV230">
        <f t="shared" ca="1" si="1021"/>
        <v>9</v>
      </c>
      <c r="EW230">
        <f t="shared" ca="1" si="1022"/>
        <v>0</v>
      </c>
      <c r="EX230">
        <f t="shared" ca="1" si="1023"/>
        <v>1</v>
      </c>
      <c r="EY230">
        <f t="shared" ca="1" si="1024"/>
        <v>1</v>
      </c>
      <c r="EZ230">
        <f t="shared" ca="1" si="1025"/>
        <v>0</v>
      </c>
      <c r="FA230">
        <f t="shared" ca="1" si="1026"/>
        <v>66</v>
      </c>
      <c r="FB230">
        <f t="shared" ca="1" si="1027"/>
        <v>0</v>
      </c>
      <c r="FC230">
        <f t="shared" ca="1" si="1028"/>
        <v>10</v>
      </c>
      <c r="FD230">
        <f t="shared" ca="1" si="1029"/>
        <v>24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8</v>
      </c>
      <c r="FI230">
        <f t="shared" ca="1" si="1034"/>
        <v>1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16</v>
      </c>
      <c r="FN230">
        <f t="shared" ca="1" si="1039"/>
        <v>40</v>
      </c>
      <c r="FO230">
        <f t="shared" ca="1" si="1040"/>
        <v>38</v>
      </c>
      <c r="FP230">
        <f t="shared" ca="1" si="1041"/>
        <v>0</v>
      </c>
      <c r="FQ230">
        <f t="shared" ca="1" si="1042"/>
        <v>0</v>
      </c>
      <c r="FR230">
        <f t="shared" ca="1" si="1043"/>
        <v>25.91</v>
      </c>
      <c r="FS230" t="str">
        <f t="shared" ca="1" si="1044"/>
        <v>WON</v>
      </c>
      <c r="FT230">
        <f t="shared" ca="1" si="1045"/>
        <v>5</v>
      </c>
      <c r="FU230">
        <f t="shared" ca="1" si="1046"/>
        <v>2</v>
      </c>
      <c r="FV230">
        <f t="shared" ca="1" si="1047"/>
        <v>0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99</v>
      </c>
      <c r="GA230">
        <f t="shared" ca="1" si="1052"/>
        <v>40</v>
      </c>
      <c r="GB230">
        <f t="shared" ca="1" si="1053"/>
        <v>0</v>
      </c>
      <c r="GC230">
        <f t="shared" ca="1" si="1054"/>
        <v>0</v>
      </c>
      <c r="GD230">
        <f t="shared" ca="1" si="1055"/>
        <v>26.37</v>
      </c>
      <c r="GE230" t="str">
        <f t="shared" ca="1" si="1056"/>
        <v>WON</v>
      </c>
      <c r="GF230">
        <f t="shared" ca="1" si="1057"/>
        <v>5</v>
      </c>
      <c r="GG230">
        <f t="shared" ca="1" si="1058"/>
        <v>0</v>
      </c>
      <c r="GH230">
        <f t="shared" ca="1" si="1059"/>
        <v>0</v>
      </c>
      <c r="GI230">
        <f t="shared" ca="1" si="1060"/>
        <v>1</v>
      </c>
      <c r="GJ230">
        <f t="shared" ca="1" si="1061"/>
        <v>0</v>
      </c>
      <c r="GK230">
        <f t="shared" ca="1" si="1062"/>
        <v>61</v>
      </c>
      <c r="GL230">
        <f t="shared" ca="1" si="1063"/>
        <v>40</v>
      </c>
      <c r="GM230">
        <f t="shared" ca="1" si="1064"/>
        <v>32</v>
      </c>
      <c r="GN230">
        <f t="shared" ca="1" si="1065"/>
        <v>0</v>
      </c>
      <c r="GO230">
        <f t="shared" ca="1" si="1066"/>
        <v>0</v>
      </c>
      <c r="GP230">
        <f t="shared" ca="1" si="1067"/>
        <v>31.31</v>
      </c>
      <c r="GQ230" t="str">
        <f t="shared" ca="1" si="1068"/>
        <v>WON</v>
      </c>
      <c r="GR230">
        <f t="shared" ca="1" si="1069"/>
        <v>7</v>
      </c>
      <c r="GS230">
        <f t="shared" ca="1" si="1070"/>
        <v>3</v>
      </c>
      <c r="GT230">
        <f t="shared" ca="1" si="1071"/>
        <v>0</v>
      </c>
      <c r="GU230">
        <f t="shared" ca="1" si="1072"/>
        <v>1</v>
      </c>
      <c r="GV230">
        <f t="shared" ca="1" si="1073"/>
        <v>0</v>
      </c>
      <c r="GW230">
        <f t="shared" ca="1" si="1074"/>
        <v>20</v>
      </c>
      <c r="GX230">
        <f t="shared" ca="1" si="1075"/>
        <v>101</v>
      </c>
      <c r="GY230">
        <f t="shared" ca="1" si="1076"/>
        <v>74</v>
      </c>
      <c r="GZ230">
        <f t="shared" ca="1" si="1077"/>
        <v>0</v>
      </c>
      <c r="HA230">
        <f t="shared" ca="1" si="1078"/>
        <v>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>
        <f t="shared" ca="1" si="1091"/>
        <v>24.61</v>
      </c>
      <c r="HO230" t="str">
        <f t="shared" ca="1" si="1092"/>
        <v>LOST</v>
      </c>
      <c r="HP230">
        <f t="shared" ca="1" si="1093"/>
        <v>6</v>
      </c>
      <c r="HQ230">
        <f t="shared" ca="1" si="1094"/>
        <v>2</v>
      </c>
      <c r="HR230">
        <f t="shared" ca="1" si="1095"/>
        <v>0</v>
      </c>
      <c r="HS230">
        <f t="shared" ca="1" si="1096"/>
        <v>0</v>
      </c>
      <c r="HT230">
        <f t="shared" ca="1" si="1097"/>
        <v>0</v>
      </c>
      <c r="HU230">
        <f t="shared" ca="1" si="1098"/>
        <v>0</v>
      </c>
      <c r="HV230">
        <f t="shared" ca="1" si="1099"/>
        <v>0</v>
      </c>
      <c r="HW230">
        <f t="shared" ca="1" si="1100"/>
        <v>0</v>
      </c>
      <c r="HX230">
        <f t="shared" ca="1" si="1101"/>
        <v>0</v>
      </c>
      <c r="HY230">
        <f t="shared" ca="1" si="1102"/>
        <v>0</v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14</v>
      </c>
      <c r="G231">
        <f t="shared" ca="1" si="879"/>
        <v>7</v>
      </c>
      <c r="H231">
        <f t="shared" ca="1" si="880"/>
        <v>50</v>
      </c>
      <c r="I231">
        <f t="shared" ca="1" si="874"/>
        <v>23.03</v>
      </c>
      <c r="J231">
        <f t="shared" ca="1" si="881"/>
        <v>30.03</v>
      </c>
      <c r="K231">
        <f t="shared" ca="1" si="882"/>
        <v>30.029999976900001</v>
      </c>
      <c r="L231">
        <f t="shared" ca="1" si="883"/>
        <v>2</v>
      </c>
      <c r="M231">
        <f t="shared" ca="1" si="884"/>
        <v>26.54</v>
      </c>
      <c r="N231">
        <f t="shared" ca="1" si="885"/>
        <v>52</v>
      </c>
      <c r="O231">
        <f t="shared" ca="1" si="886"/>
        <v>26.539999976899999</v>
      </c>
      <c r="P231">
        <f t="shared" ca="1" si="887"/>
        <v>2</v>
      </c>
      <c r="Q231">
        <f t="shared" ca="1" si="888"/>
        <v>61</v>
      </c>
      <c r="R231">
        <f t="shared" ca="1" si="889"/>
        <v>20</v>
      </c>
      <c r="S231">
        <f t="shared" ca="1" si="890"/>
        <v>5</v>
      </c>
      <c r="T231">
        <f t="shared" ca="1" si="891"/>
        <v>116</v>
      </c>
      <c r="U231" t="str">
        <f t="shared" ca="1" si="875"/>
        <v>883994979938Paul Tudor</v>
      </c>
      <c r="V231">
        <f t="shared" ca="1" si="892"/>
        <v>48</v>
      </c>
      <c r="W231">
        <f t="shared" si="893"/>
        <v>230</v>
      </c>
      <c r="X231" t="e">
        <f t="shared" ca="1" si="894"/>
        <v>#N/A</v>
      </c>
      <c r="Y231">
        <f t="shared" ca="1" si="895"/>
        <v>7</v>
      </c>
      <c r="Z231" t="str">
        <f t="shared" ca="1" si="896"/>
        <v>992Paul Tudorzz</v>
      </c>
      <c r="AA231">
        <f t="shared" ca="1" si="897"/>
        <v>68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>
        <f t="shared" ca="1" si="960"/>
        <v>25.54</v>
      </c>
      <c r="CM231" t="str">
        <f t="shared" ca="1" si="961"/>
        <v>LOST</v>
      </c>
      <c r="CN231">
        <f t="shared" ca="1" si="962"/>
        <v>6</v>
      </c>
      <c r="CO231">
        <f t="shared" ca="1" si="963"/>
        <v>2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24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24.24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0</v>
      </c>
      <c r="DC231">
        <f t="shared" ca="1" si="977"/>
        <v>1</v>
      </c>
      <c r="DD231">
        <f t="shared" ca="1" si="978"/>
        <v>0</v>
      </c>
      <c r="DE231">
        <f t="shared" ca="1" si="979"/>
        <v>40</v>
      </c>
      <c r="DF231">
        <f t="shared" ca="1" si="980"/>
        <v>40</v>
      </c>
      <c r="DG231">
        <f t="shared" ca="1" si="981"/>
        <v>16</v>
      </c>
      <c r="DH231">
        <f t="shared" ca="1" si="982"/>
        <v>0</v>
      </c>
      <c r="DI231">
        <f t="shared" ca="1" si="983"/>
        <v>0</v>
      </c>
      <c r="DJ231">
        <f t="shared" ca="1" si="984"/>
        <v>23.59</v>
      </c>
      <c r="DK231" t="str">
        <f t="shared" ca="1" si="985"/>
        <v>WON</v>
      </c>
      <c r="DL231">
        <f t="shared" ca="1" si="986"/>
        <v>6</v>
      </c>
      <c r="DM231">
        <f t="shared" ca="1" si="987"/>
        <v>1</v>
      </c>
      <c r="DN231">
        <f t="shared" ca="1" si="988"/>
        <v>0</v>
      </c>
      <c r="DO231">
        <f t="shared" ca="1" si="989"/>
        <v>1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84</v>
      </c>
      <c r="DT231">
        <f t="shared" ca="1" si="994"/>
        <v>0</v>
      </c>
      <c r="DU231">
        <f t="shared" ca="1" si="995"/>
        <v>50</v>
      </c>
      <c r="DV231">
        <f t="shared" ca="1" si="876"/>
        <v>21.25</v>
      </c>
      <c r="DW231" t="str">
        <f t="shared" ca="1" si="996"/>
        <v>LOST</v>
      </c>
      <c r="DX231">
        <f t="shared" ca="1" si="997"/>
        <v>2</v>
      </c>
      <c r="DY231">
        <f t="shared" ca="1" si="998"/>
        <v>2</v>
      </c>
      <c r="DZ231">
        <f t="shared" ca="1" si="999"/>
        <v>0</v>
      </c>
      <c r="EA231">
        <f t="shared" ca="1" si="1000"/>
        <v>0</v>
      </c>
      <c r="EB231">
        <f t="shared" ca="1" si="1001"/>
        <v>0</v>
      </c>
      <c r="EC231">
        <f t="shared" ca="1" si="1002"/>
        <v>0</v>
      </c>
      <c r="ED231">
        <f t="shared" ca="1" si="1003"/>
        <v>0</v>
      </c>
      <c r="EE231">
        <f t="shared" ca="1" si="1004"/>
        <v>0</v>
      </c>
      <c r="EF231">
        <f t="shared" ca="1" si="1005"/>
        <v>0</v>
      </c>
      <c r="EG231">
        <f t="shared" ca="1" si="1006"/>
        <v>0</v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>
        <f t="shared" ca="1" si="1019"/>
        <v>25.91</v>
      </c>
      <c r="EU231" t="str">
        <f t="shared" ca="1" si="1020"/>
        <v>WON</v>
      </c>
      <c r="EV231">
        <f t="shared" ca="1" si="1021"/>
        <v>1</v>
      </c>
      <c r="EW231">
        <f t="shared" ca="1" si="1022"/>
        <v>1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32</v>
      </c>
      <c r="FB231">
        <f t="shared" ca="1" si="1027"/>
        <v>54</v>
      </c>
      <c r="FC231">
        <f t="shared" ca="1" si="1028"/>
        <v>16</v>
      </c>
      <c r="FD231">
        <f t="shared" ca="1" si="1029"/>
        <v>0</v>
      </c>
      <c r="FE231">
        <f t="shared" ca="1" si="1030"/>
        <v>0</v>
      </c>
      <c r="FF231">
        <f t="shared" ca="1" si="1031"/>
        <v>21.65</v>
      </c>
      <c r="FG231" t="str">
        <f t="shared" ca="1" si="1032"/>
        <v>WON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1</v>
      </c>
      <c r="FL231">
        <f t="shared" ca="1" si="1037"/>
        <v>0</v>
      </c>
      <c r="FM231">
        <f t="shared" ca="1" si="1038"/>
        <v>0</v>
      </c>
      <c r="FN231">
        <f t="shared" ca="1" si="1039"/>
        <v>32</v>
      </c>
      <c r="FO231">
        <f t="shared" ca="1" si="1040"/>
        <v>44</v>
      </c>
      <c r="FP231">
        <f t="shared" ca="1" si="1041"/>
        <v>0</v>
      </c>
      <c r="FQ231">
        <f t="shared" ca="1" si="1042"/>
        <v>8</v>
      </c>
      <c r="FR231">
        <f t="shared" ca="1" si="1043"/>
        <v>22.12</v>
      </c>
      <c r="FS231" t="str">
        <f t="shared" ca="1" si="1044"/>
        <v>LOST</v>
      </c>
      <c r="FT231">
        <f t="shared" ca="1" si="1045"/>
        <v>6</v>
      </c>
      <c r="FU231">
        <f t="shared" ca="1" si="1046"/>
        <v>0</v>
      </c>
      <c r="FV231">
        <f t="shared" ca="1" si="1047"/>
        <v>1</v>
      </c>
      <c r="FW231">
        <f t="shared" ca="1" si="1048"/>
        <v>0</v>
      </c>
      <c r="FX231">
        <f t="shared" ca="1" si="1049"/>
        <v>0</v>
      </c>
      <c r="FY231">
        <f t="shared" ca="1" si="1050"/>
        <v>0</v>
      </c>
      <c r="FZ231">
        <f t="shared" ca="1" si="1051"/>
        <v>0</v>
      </c>
      <c r="GA231">
        <f t="shared" ca="1" si="1052"/>
        <v>10</v>
      </c>
      <c r="GB231">
        <f t="shared" ca="1" si="1053"/>
        <v>0</v>
      </c>
      <c r="GC231">
        <f t="shared" ca="1" si="1054"/>
        <v>0</v>
      </c>
      <c r="GD231">
        <f t="shared" ca="1" si="1055"/>
        <v>21.62</v>
      </c>
      <c r="GE231" t="str">
        <f t="shared" ca="1" si="1056"/>
        <v>WON</v>
      </c>
      <c r="GF231">
        <f t="shared" ca="1" si="1057"/>
        <v>4</v>
      </c>
      <c r="GG231">
        <f t="shared" ca="1" si="1058"/>
        <v>2</v>
      </c>
      <c r="GH231">
        <f t="shared" ca="1" si="1059"/>
        <v>0</v>
      </c>
      <c r="GI231">
        <f t="shared" ca="1" si="1060"/>
        <v>1</v>
      </c>
      <c r="GJ231">
        <f t="shared" ca="1" si="1061"/>
        <v>0</v>
      </c>
      <c r="GK231">
        <f t="shared" ca="1" si="1062"/>
        <v>97</v>
      </c>
      <c r="GL231">
        <f t="shared" ca="1" si="1063"/>
        <v>0</v>
      </c>
      <c r="GM231">
        <f t="shared" ca="1" si="1064"/>
        <v>8</v>
      </c>
      <c r="GN231">
        <f t="shared" ca="1" si="1065"/>
        <v>5</v>
      </c>
      <c r="GO231">
        <f t="shared" ca="1" si="1066"/>
        <v>0</v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>
        <f t="shared" ca="1" si="1079"/>
        <v>26.54</v>
      </c>
      <c r="HC231" t="str">
        <f t="shared" ca="1" si="1080"/>
        <v>WON</v>
      </c>
      <c r="HD231">
        <f t="shared" ca="1" si="1081"/>
        <v>5</v>
      </c>
      <c r="HE231">
        <f t="shared" ca="1" si="1082"/>
        <v>1</v>
      </c>
      <c r="HF231">
        <f t="shared" ca="1" si="1083"/>
        <v>1</v>
      </c>
      <c r="HG231">
        <f t="shared" ca="1" si="1084"/>
        <v>1</v>
      </c>
      <c r="HH231">
        <f t="shared" ca="1" si="1085"/>
        <v>0</v>
      </c>
      <c r="HI231">
        <f t="shared" ca="1" si="1086"/>
        <v>111</v>
      </c>
      <c r="HJ231">
        <f t="shared" ca="1" si="1087"/>
        <v>0</v>
      </c>
      <c r="HK231">
        <f t="shared" ca="1" si="1088"/>
        <v>56</v>
      </c>
      <c r="HL231">
        <f t="shared" ca="1" si="1089"/>
        <v>18</v>
      </c>
      <c r="HM231">
        <f t="shared" ca="1" si="1090"/>
        <v>0</v>
      </c>
      <c r="HN231">
        <f t="shared" ca="1" si="1091"/>
        <v>24.27</v>
      </c>
      <c r="HO231" t="str">
        <f t="shared" ca="1" si="1092"/>
        <v>LOST</v>
      </c>
      <c r="HP231">
        <f t="shared" ca="1" si="1093"/>
        <v>2</v>
      </c>
      <c r="HQ231">
        <f t="shared" ca="1" si="1094"/>
        <v>1</v>
      </c>
      <c r="HR231">
        <f t="shared" ca="1" si="1095"/>
        <v>0</v>
      </c>
      <c r="HS231">
        <f t="shared" ca="1" si="1096"/>
        <v>0</v>
      </c>
      <c r="HT231">
        <f t="shared" ca="1" si="1097"/>
        <v>0</v>
      </c>
      <c r="HU231">
        <f t="shared" ca="1" si="1098"/>
        <v>0</v>
      </c>
      <c r="HV231">
        <f t="shared" ca="1" si="1099"/>
        <v>0</v>
      </c>
      <c r="HW231">
        <f t="shared" ca="1" si="1100"/>
        <v>0</v>
      </c>
      <c r="HX231">
        <f t="shared" ca="1" si="1101"/>
        <v>0</v>
      </c>
      <c r="HY231">
        <f t="shared" ca="1" si="1102"/>
        <v>0</v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15</v>
      </c>
      <c r="G232">
        <f t="shared" ca="1" si="879"/>
        <v>13</v>
      </c>
      <c r="H232">
        <f t="shared" ca="1" si="880"/>
        <v>86.666666666666671</v>
      </c>
      <c r="I232">
        <f t="shared" ca="1" si="874"/>
        <v>23.652000000000001</v>
      </c>
      <c r="J232">
        <f t="shared" ca="1" si="881"/>
        <v>36.652000000000001</v>
      </c>
      <c r="K232">
        <f t="shared" ca="1" si="882"/>
        <v>36.651999976799999</v>
      </c>
      <c r="L232">
        <f t="shared" ca="1" si="883"/>
        <v>2</v>
      </c>
      <c r="M232">
        <f t="shared" ca="1" si="884"/>
        <v>27.06</v>
      </c>
      <c r="N232">
        <f t="shared" ca="1" si="885"/>
        <v>41</v>
      </c>
      <c r="O232">
        <f t="shared" ca="1" si="886"/>
        <v>27.0599999768</v>
      </c>
      <c r="P232">
        <f t="shared" ca="1" si="887"/>
        <v>2</v>
      </c>
      <c r="Q232">
        <f t="shared" ca="1" si="888"/>
        <v>69</v>
      </c>
      <c r="R232">
        <f t="shared" ca="1" si="889"/>
        <v>32</v>
      </c>
      <c r="S232">
        <f t="shared" ca="1" si="890"/>
        <v>9</v>
      </c>
      <c r="T232">
        <f t="shared" ca="1" si="891"/>
        <v>160</v>
      </c>
      <c r="U232" t="str">
        <f t="shared" ca="1" si="875"/>
        <v>839990967930Kurtis Atkins</v>
      </c>
      <c r="V232">
        <f t="shared" ca="1" si="892"/>
        <v>22</v>
      </c>
      <c r="W232">
        <f t="shared" si="893"/>
        <v>231</v>
      </c>
      <c r="X232" t="e">
        <f t="shared" ca="1" si="894"/>
        <v>#N/A</v>
      </c>
      <c r="Y232">
        <f t="shared" ca="1" si="895"/>
        <v>18</v>
      </c>
      <c r="Z232" t="str">
        <f t="shared" ca="1" si="896"/>
        <v>981Kurtis Atkinszz</v>
      </c>
      <c r="AA232">
        <f t="shared" ca="1" si="897"/>
        <v>11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>
        <f t="shared" ca="1" si="924"/>
        <v>21.73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0</v>
      </c>
      <c r="BH232">
        <f t="shared" ca="1" si="930"/>
        <v>0</v>
      </c>
      <c r="BI232">
        <f t="shared" ca="1" si="931"/>
        <v>0</v>
      </c>
      <c r="BJ232">
        <f t="shared" ca="1" si="932"/>
        <v>20</v>
      </c>
      <c r="BK232">
        <f t="shared" ca="1" si="933"/>
        <v>0</v>
      </c>
      <c r="BL232">
        <f t="shared" ca="1" si="934"/>
        <v>20</v>
      </c>
      <c r="BM232">
        <f t="shared" ca="1" si="935"/>
        <v>0</v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>
        <f t="shared" ca="1" si="960"/>
        <v>23.66</v>
      </c>
      <c r="CM232" t="str">
        <f t="shared" ca="1" si="961"/>
        <v>WON</v>
      </c>
      <c r="CN232">
        <f t="shared" ca="1" si="962"/>
        <v>4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0</v>
      </c>
      <c r="CU232">
        <f t="shared" ca="1" si="969"/>
        <v>52</v>
      </c>
      <c r="CV232">
        <f t="shared" ca="1" si="970"/>
        <v>25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>
        <f t="shared" ca="1" si="876"/>
        <v>22.01</v>
      </c>
      <c r="DW232" t="str">
        <f t="shared" ca="1" si="996"/>
        <v>WON</v>
      </c>
      <c r="DX232">
        <f t="shared" ca="1" si="997"/>
        <v>6</v>
      </c>
      <c r="DY232">
        <f t="shared" ca="1" si="998"/>
        <v>2</v>
      </c>
      <c r="DZ232">
        <f t="shared" ca="1" si="999"/>
        <v>0</v>
      </c>
      <c r="EA232">
        <f t="shared" ca="1" si="1000"/>
        <v>1</v>
      </c>
      <c r="EB232">
        <f t="shared" ca="1" si="1001"/>
        <v>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108</v>
      </c>
      <c r="EG232">
        <f t="shared" ca="1" si="1006"/>
        <v>13</v>
      </c>
      <c r="EH232">
        <f t="shared" ca="1" si="1007"/>
        <v>22.99</v>
      </c>
      <c r="EI232" t="str">
        <f t="shared" ca="1" si="1008"/>
        <v>LOST</v>
      </c>
      <c r="EJ232">
        <f t="shared" ca="1" si="1009"/>
        <v>8</v>
      </c>
      <c r="EK232">
        <f t="shared" ca="1" si="1010"/>
        <v>1</v>
      </c>
      <c r="EL232">
        <f t="shared" ca="1" si="1011"/>
        <v>0</v>
      </c>
      <c r="EM232">
        <f t="shared" ca="1" si="1012"/>
        <v>0</v>
      </c>
      <c r="EN232">
        <f t="shared" ca="1" si="1013"/>
        <v>0</v>
      </c>
      <c r="EO232">
        <f t="shared" ca="1" si="1014"/>
        <v>0</v>
      </c>
      <c r="EP232">
        <f t="shared" ca="1" si="1015"/>
        <v>0</v>
      </c>
      <c r="EQ232">
        <f t="shared" ca="1" si="1016"/>
        <v>65</v>
      </c>
      <c r="ER232">
        <f t="shared" ca="1" si="1017"/>
        <v>0</v>
      </c>
      <c r="ES232">
        <f t="shared" ca="1" si="1018"/>
        <v>0</v>
      </c>
      <c r="ET232">
        <f t="shared" ca="1" si="1019"/>
        <v>18.329999999999998</v>
      </c>
      <c r="EU232" t="str">
        <f t="shared" ca="1" si="1020"/>
        <v>WON</v>
      </c>
      <c r="EV232">
        <f t="shared" ca="1" si="1021"/>
        <v>4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2</v>
      </c>
      <c r="FC232">
        <f t="shared" ca="1" si="1028"/>
        <v>60</v>
      </c>
      <c r="FD232">
        <f t="shared" ca="1" si="1029"/>
        <v>0</v>
      </c>
      <c r="FE232">
        <f t="shared" ca="1" si="1030"/>
        <v>0</v>
      </c>
      <c r="FF232">
        <f t="shared" ca="1" si="1031"/>
        <v>19.52</v>
      </c>
      <c r="FG232" t="str">
        <f t="shared" ca="1" si="1032"/>
        <v>WON</v>
      </c>
      <c r="FH232">
        <f t="shared" ca="1" si="1033"/>
        <v>2</v>
      </c>
      <c r="FI232">
        <f t="shared" ca="1" si="1034"/>
        <v>3</v>
      </c>
      <c r="FJ232">
        <f t="shared" ca="1" si="1035"/>
        <v>0</v>
      </c>
      <c r="FK232">
        <f t="shared" ca="1" si="1036"/>
        <v>1</v>
      </c>
      <c r="FL232">
        <f t="shared" ca="1" si="1037"/>
        <v>0</v>
      </c>
      <c r="FM232">
        <f t="shared" ca="1" si="1038"/>
        <v>5</v>
      </c>
      <c r="FN232">
        <f t="shared" ca="1" si="1039"/>
        <v>10</v>
      </c>
      <c r="FO232">
        <f t="shared" ca="1" si="1040"/>
        <v>16</v>
      </c>
      <c r="FP232">
        <f t="shared" ca="1" si="1041"/>
        <v>0</v>
      </c>
      <c r="FQ232">
        <f t="shared" ca="1" si="1042"/>
        <v>0</v>
      </c>
      <c r="FR232">
        <f t="shared" ca="1" si="1043"/>
        <v>25.36</v>
      </c>
      <c r="FS232" t="str">
        <f t="shared" ca="1" si="1044"/>
        <v>WON</v>
      </c>
      <c r="FT232">
        <f t="shared" ca="1" si="1045"/>
        <v>5</v>
      </c>
      <c r="FU232">
        <f t="shared" ca="1" si="1046"/>
        <v>0</v>
      </c>
      <c r="FV232">
        <f t="shared" ca="1" si="1047"/>
        <v>2</v>
      </c>
      <c r="FW232">
        <f t="shared" ca="1" si="1048"/>
        <v>2</v>
      </c>
      <c r="FX232">
        <f t="shared" ca="1" si="1049"/>
        <v>8</v>
      </c>
      <c r="FY232">
        <f t="shared" ca="1" si="1050"/>
        <v>20</v>
      </c>
      <c r="FZ232">
        <f t="shared" ca="1" si="1051"/>
        <v>0</v>
      </c>
      <c r="GA232">
        <f t="shared" ca="1" si="1052"/>
        <v>32</v>
      </c>
      <c r="GB232">
        <f t="shared" ca="1" si="1053"/>
        <v>0</v>
      </c>
      <c r="GC232">
        <f t="shared" ca="1" si="1054"/>
        <v>96</v>
      </c>
      <c r="GD232">
        <f t="shared" ca="1" si="1055"/>
        <v>26.43</v>
      </c>
      <c r="GE232" t="str">
        <f t="shared" ca="1" si="1056"/>
        <v>WON</v>
      </c>
      <c r="GF232">
        <f t="shared" ca="1" si="1057"/>
        <v>7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40</v>
      </c>
      <c r="GK232">
        <f t="shared" ca="1" si="1062"/>
        <v>40</v>
      </c>
      <c r="GL232">
        <f t="shared" ca="1" si="1063"/>
        <v>40</v>
      </c>
      <c r="GM232">
        <f t="shared" ca="1" si="1064"/>
        <v>0</v>
      </c>
      <c r="GN232">
        <f t="shared" ca="1" si="1065"/>
        <v>20</v>
      </c>
      <c r="GO232">
        <f t="shared" ca="1" si="1066"/>
        <v>0</v>
      </c>
      <c r="GP232">
        <f t="shared" ca="1" si="1067"/>
        <v>23.08</v>
      </c>
      <c r="GQ232" t="str">
        <f t="shared" ca="1" si="1068"/>
        <v>WON</v>
      </c>
      <c r="GR232">
        <f t="shared" ca="1" si="1069"/>
        <v>5</v>
      </c>
      <c r="GS232">
        <f t="shared" ca="1" si="1070"/>
        <v>0</v>
      </c>
      <c r="GT232">
        <f t="shared" ca="1" si="1071"/>
        <v>1</v>
      </c>
      <c r="GU232">
        <f t="shared" ca="1" si="1072"/>
        <v>2</v>
      </c>
      <c r="GV232">
        <f t="shared" ca="1" si="1073"/>
        <v>8</v>
      </c>
      <c r="GW232">
        <f t="shared" ca="1" si="1074"/>
        <v>20</v>
      </c>
      <c r="GX232">
        <f t="shared" ca="1" si="1075"/>
        <v>0</v>
      </c>
      <c r="GY232">
        <f t="shared" ca="1" si="1076"/>
        <v>10</v>
      </c>
      <c r="GZ232">
        <f t="shared" ca="1" si="1077"/>
        <v>20</v>
      </c>
      <c r="HA232">
        <f t="shared" ca="1" si="1078"/>
        <v>0</v>
      </c>
      <c r="HB232">
        <f t="shared" ca="1" si="1079"/>
        <v>27.04</v>
      </c>
      <c r="HC232" t="str">
        <f t="shared" ca="1" si="1080"/>
        <v>WON</v>
      </c>
      <c r="HD232">
        <f t="shared" ca="1" si="1081"/>
        <v>3</v>
      </c>
      <c r="HE232">
        <f t="shared" ca="1" si="1082"/>
        <v>5</v>
      </c>
      <c r="HF232">
        <f t="shared" ca="1" si="1083"/>
        <v>0</v>
      </c>
      <c r="HG232">
        <f t="shared" ca="1" si="1084"/>
        <v>2</v>
      </c>
      <c r="HH232">
        <f t="shared" ca="1" si="1085"/>
        <v>40</v>
      </c>
      <c r="HI232">
        <f t="shared" ca="1" si="1086"/>
        <v>36</v>
      </c>
      <c r="HJ232">
        <f t="shared" ca="1" si="1087"/>
        <v>0</v>
      </c>
      <c r="HK232">
        <f t="shared" ca="1" si="1088"/>
        <v>0</v>
      </c>
      <c r="HL232">
        <f t="shared" ca="1" si="1089"/>
        <v>78</v>
      </c>
      <c r="HM232">
        <f t="shared" ca="1" si="1090"/>
        <v>56</v>
      </c>
      <c r="HN232">
        <f t="shared" ca="1" si="1091"/>
        <v>27.06</v>
      </c>
      <c r="HO232" t="str">
        <f t="shared" ca="1" si="1092"/>
        <v>WON</v>
      </c>
      <c r="HP232">
        <f t="shared" ca="1" si="1093"/>
        <v>3</v>
      </c>
      <c r="HQ232">
        <f t="shared" ca="1" si="1094"/>
        <v>2</v>
      </c>
      <c r="HR232">
        <f t="shared" ca="1" si="1095"/>
        <v>2</v>
      </c>
      <c r="HS232">
        <f t="shared" ca="1" si="1096"/>
        <v>1</v>
      </c>
      <c r="HT232">
        <f t="shared" ca="1" si="1097"/>
        <v>0</v>
      </c>
      <c r="HU232">
        <f t="shared" ca="1" si="1098"/>
        <v>40</v>
      </c>
      <c r="HV232">
        <f t="shared" ca="1" si="1099"/>
        <v>0</v>
      </c>
      <c r="HW232">
        <f t="shared" ca="1" si="1100"/>
        <v>35</v>
      </c>
      <c r="HX232">
        <f t="shared" ca="1" si="1101"/>
        <v>16</v>
      </c>
      <c r="HY232">
        <f t="shared" ca="1" si="1102"/>
        <v>0</v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15</v>
      </c>
      <c r="G233">
        <f t="shared" ca="1" si="879"/>
        <v>9</v>
      </c>
      <c r="H233">
        <f t="shared" ca="1" si="880"/>
        <v>60</v>
      </c>
      <c r="I233">
        <f t="shared" ca="1" si="874"/>
        <v>25.584</v>
      </c>
      <c r="J233">
        <f t="shared" ca="1" si="881"/>
        <v>34.584000000000003</v>
      </c>
      <c r="K233">
        <f t="shared" ca="1" si="882"/>
        <v>34.583999976700007</v>
      </c>
      <c r="L233">
        <f t="shared" ca="1" si="883"/>
        <v>2</v>
      </c>
      <c r="M233">
        <f t="shared" ca="1" si="884"/>
        <v>28.9</v>
      </c>
      <c r="N233">
        <f t="shared" ca="1" si="885"/>
        <v>22</v>
      </c>
      <c r="O233">
        <f t="shared" ca="1" si="886"/>
        <v>28.899999976699998</v>
      </c>
      <c r="P233">
        <f t="shared" ca="1" si="887"/>
        <v>2</v>
      </c>
      <c r="Q233">
        <f t="shared" ca="1" si="888"/>
        <v>60</v>
      </c>
      <c r="R233">
        <f t="shared" ca="1" si="889"/>
        <v>27</v>
      </c>
      <c r="S233">
        <f t="shared" ca="1" si="890"/>
        <v>7</v>
      </c>
      <c r="T233">
        <f t="shared" ca="1" si="891"/>
        <v>135</v>
      </c>
      <c r="U233" t="str">
        <f t="shared" ca="1" si="875"/>
        <v>864992972939Darryl Pilgrim</v>
      </c>
      <c r="V233">
        <f t="shared" ca="1" si="892"/>
        <v>34</v>
      </c>
      <c r="W233">
        <f t="shared" si="893"/>
        <v>232</v>
      </c>
      <c r="X233" t="e">
        <f t="shared" ca="1" si="894"/>
        <v>#N/A</v>
      </c>
      <c r="Y233">
        <f t="shared" ca="1" si="895"/>
        <v>13</v>
      </c>
      <c r="Z233" t="str">
        <f t="shared" ca="1" si="896"/>
        <v>986Darryl Pilgrimzz</v>
      </c>
      <c r="AA233">
        <f t="shared" ca="1" si="897"/>
        <v>29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>
        <f t="shared" ca="1" si="924"/>
        <v>22.43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1</v>
      </c>
      <c r="BH233">
        <f t="shared" ca="1" si="930"/>
        <v>0</v>
      </c>
      <c r="BI233">
        <f t="shared" ca="1" si="931"/>
        <v>20</v>
      </c>
      <c r="BJ233">
        <f t="shared" ca="1" si="932"/>
        <v>20</v>
      </c>
      <c r="BK233">
        <f t="shared" ca="1" si="933"/>
        <v>2</v>
      </c>
      <c r="BL233">
        <f t="shared" ca="1" si="934"/>
        <v>0</v>
      </c>
      <c r="BM233">
        <f t="shared" ca="1" si="935"/>
        <v>0</v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>
        <f t="shared" ca="1" si="960"/>
        <v>26.37</v>
      </c>
      <c r="CM233" t="str">
        <f t="shared" ca="1" si="961"/>
        <v>WON</v>
      </c>
      <c r="CN233">
        <f t="shared" ca="1" si="962"/>
        <v>3</v>
      </c>
      <c r="CO233">
        <f t="shared" ca="1" si="963"/>
        <v>6</v>
      </c>
      <c r="CP233">
        <f t="shared" ca="1" si="964"/>
        <v>0</v>
      </c>
      <c r="CQ233">
        <f t="shared" ca="1" si="965"/>
        <v>2</v>
      </c>
      <c r="CR233">
        <f t="shared" ca="1" si="966"/>
        <v>20</v>
      </c>
      <c r="CS233">
        <f t="shared" ca="1" si="967"/>
        <v>108</v>
      </c>
      <c r="CT233">
        <f t="shared" ca="1" si="968"/>
        <v>8</v>
      </c>
      <c r="CU233">
        <f t="shared" ca="1" si="969"/>
        <v>18</v>
      </c>
      <c r="CV233">
        <f t="shared" ca="1" si="970"/>
        <v>0</v>
      </c>
      <c r="CW233">
        <f t="shared" ca="1" si="971"/>
        <v>0</v>
      </c>
      <c r="CX233">
        <f t="shared" ca="1" si="972"/>
        <v>25.92</v>
      </c>
      <c r="CY233" t="str">
        <f t="shared" ca="1" si="973"/>
        <v>WON</v>
      </c>
      <c r="CZ233">
        <f t="shared" ca="1" si="974"/>
        <v>7</v>
      </c>
      <c r="DA233">
        <f t="shared" ca="1" si="975"/>
        <v>1</v>
      </c>
      <c r="DB233">
        <f t="shared" ca="1" si="976"/>
        <v>1</v>
      </c>
      <c r="DC233">
        <f t="shared" ca="1" si="977"/>
        <v>1</v>
      </c>
      <c r="DD233">
        <f t="shared" ca="1" si="978"/>
        <v>0</v>
      </c>
      <c r="DE233">
        <f t="shared" ca="1" si="979"/>
        <v>32</v>
      </c>
      <c r="DF233">
        <f t="shared" ca="1" si="980"/>
        <v>16</v>
      </c>
      <c r="DG233">
        <f t="shared" ca="1" si="981"/>
        <v>0</v>
      </c>
      <c r="DH233">
        <f t="shared" ca="1" si="982"/>
        <v>4</v>
      </c>
      <c r="DI233">
        <f t="shared" ca="1" si="983"/>
        <v>0</v>
      </c>
      <c r="DJ233">
        <f t="shared" ca="1" si="984"/>
        <v>26.37</v>
      </c>
      <c r="DK233" t="str">
        <f t="shared" ca="1" si="985"/>
        <v>WON</v>
      </c>
      <c r="DL233">
        <f t="shared" ca="1" si="986"/>
        <v>2</v>
      </c>
      <c r="DM233">
        <f t="shared" ca="1" si="987"/>
        <v>2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40</v>
      </c>
      <c r="DS233">
        <f t="shared" ca="1" si="993"/>
        <v>56</v>
      </c>
      <c r="DT233">
        <f t="shared" ca="1" si="994"/>
        <v>0</v>
      </c>
      <c r="DU233">
        <f t="shared" ca="1" si="995"/>
        <v>0</v>
      </c>
      <c r="DV233">
        <f t="shared" ca="1" si="876"/>
        <v>22.19</v>
      </c>
      <c r="DW233" t="str">
        <f t="shared" ca="1" si="996"/>
        <v>LOST</v>
      </c>
      <c r="DX233">
        <f t="shared" ca="1" si="997"/>
        <v>4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60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26.54</v>
      </c>
      <c r="EI233" t="str">
        <f t="shared" ca="1" si="1008"/>
        <v>LOST</v>
      </c>
      <c r="EJ233">
        <f t="shared" ca="1" si="1009"/>
        <v>3</v>
      </c>
      <c r="EK233">
        <f t="shared" ca="1" si="1010"/>
        <v>1</v>
      </c>
      <c r="EL233">
        <f t="shared" ca="1" si="1011"/>
        <v>0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0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25.97</v>
      </c>
      <c r="EU233" t="str">
        <f t="shared" ca="1" si="1020"/>
        <v>WON</v>
      </c>
      <c r="EV233">
        <f t="shared" ca="1" si="1021"/>
        <v>2</v>
      </c>
      <c r="EW233">
        <f t="shared" ca="1" si="1022"/>
        <v>1</v>
      </c>
      <c r="EX233">
        <f t="shared" ca="1" si="1023"/>
        <v>2</v>
      </c>
      <c r="EY233">
        <f t="shared" ca="1" si="1024"/>
        <v>1</v>
      </c>
      <c r="EZ233">
        <f t="shared" ca="1" si="1025"/>
        <v>0</v>
      </c>
      <c r="FA233">
        <f t="shared" ca="1" si="1026"/>
        <v>0</v>
      </c>
      <c r="FB233">
        <f t="shared" ca="1" si="1027"/>
        <v>8</v>
      </c>
      <c r="FC233">
        <f t="shared" ca="1" si="1028"/>
        <v>32</v>
      </c>
      <c r="FD233">
        <f t="shared" ca="1" si="1029"/>
        <v>36</v>
      </c>
      <c r="FE233">
        <f t="shared" ca="1" si="1030"/>
        <v>0</v>
      </c>
      <c r="FF233">
        <f t="shared" ca="1" si="1031"/>
        <v>24.89</v>
      </c>
      <c r="FG233" t="str">
        <f t="shared" ca="1" si="1032"/>
        <v>WON</v>
      </c>
      <c r="FH233">
        <f t="shared" ca="1" si="1033"/>
        <v>6</v>
      </c>
      <c r="FI233">
        <f t="shared" ca="1" si="1034"/>
        <v>1</v>
      </c>
      <c r="FJ233">
        <f t="shared" ca="1" si="1035"/>
        <v>0</v>
      </c>
      <c r="FK233">
        <f t="shared" ca="1" si="1036"/>
        <v>2</v>
      </c>
      <c r="FL233">
        <f t="shared" ca="1" si="1037"/>
        <v>56</v>
      </c>
      <c r="FM233">
        <f t="shared" ca="1" si="1038"/>
        <v>0</v>
      </c>
      <c r="FN233">
        <f t="shared" ca="1" si="1039"/>
        <v>8</v>
      </c>
      <c r="FO233">
        <f t="shared" ca="1" si="1040"/>
        <v>0</v>
      </c>
      <c r="FP233">
        <f t="shared" ca="1" si="1041"/>
        <v>106</v>
      </c>
      <c r="FQ233">
        <f t="shared" ca="1" si="1042"/>
        <v>36</v>
      </c>
      <c r="FR233">
        <f t="shared" ca="1" si="1043"/>
        <v>28.9</v>
      </c>
      <c r="FS233" t="str">
        <f t="shared" ca="1" si="1044"/>
        <v>WON</v>
      </c>
      <c r="FT233">
        <f t="shared" ca="1" si="1045"/>
        <v>1</v>
      </c>
      <c r="FU233">
        <f t="shared" ca="1" si="1046"/>
        <v>3</v>
      </c>
      <c r="FV233">
        <f t="shared" ca="1" si="1047"/>
        <v>0</v>
      </c>
      <c r="FW233">
        <f t="shared" ca="1" si="1048"/>
        <v>2</v>
      </c>
      <c r="FX233">
        <f t="shared" ca="1" si="1049"/>
        <v>40</v>
      </c>
      <c r="FY233">
        <f t="shared" ca="1" si="1050"/>
        <v>40</v>
      </c>
      <c r="FZ233">
        <f t="shared" ca="1" si="1051"/>
        <v>41</v>
      </c>
      <c r="GA233">
        <f t="shared" ca="1" si="1052"/>
        <v>10</v>
      </c>
      <c r="GB233">
        <f t="shared" ca="1" si="1053"/>
        <v>0</v>
      </c>
      <c r="GC233">
        <f t="shared" ca="1" si="1054"/>
        <v>0</v>
      </c>
      <c r="GD233">
        <f t="shared" ca="1" si="1055"/>
        <v>26.37</v>
      </c>
      <c r="GE233" t="str">
        <f t="shared" ca="1" si="1056"/>
        <v>WON</v>
      </c>
      <c r="GF233">
        <f t="shared" ca="1" si="1057"/>
        <v>7</v>
      </c>
      <c r="GG233">
        <f t="shared" ca="1" si="1058"/>
        <v>1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40</v>
      </c>
      <c r="GL233">
        <f t="shared" ca="1" si="1063"/>
        <v>36</v>
      </c>
      <c r="GM233">
        <f t="shared" ca="1" si="1064"/>
        <v>32</v>
      </c>
      <c r="GN233">
        <f t="shared" ca="1" si="1065"/>
        <v>0</v>
      </c>
      <c r="GO233">
        <f t="shared" ca="1" si="1066"/>
        <v>0</v>
      </c>
      <c r="GP233">
        <f t="shared" ca="1" si="1067"/>
        <v>25.52</v>
      </c>
      <c r="GQ233" t="str">
        <f t="shared" ca="1" si="1068"/>
        <v>LOST</v>
      </c>
      <c r="GR233">
        <f t="shared" ca="1" si="1069"/>
        <v>3</v>
      </c>
      <c r="GS233">
        <f t="shared" ca="1" si="1070"/>
        <v>2</v>
      </c>
      <c r="GT233">
        <f t="shared" ca="1" si="1071"/>
        <v>0</v>
      </c>
      <c r="GU233">
        <f t="shared" ca="1" si="1072"/>
        <v>1</v>
      </c>
      <c r="GV233">
        <f t="shared" ca="1" si="1073"/>
        <v>5</v>
      </c>
      <c r="GW233">
        <f t="shared" ca="1" si="1074"/>
        <v>0</v>
      </c>
      <c r="GX233">
        <f t="shared" ca="1" si="1075"/>
        <v>0</v>
      </c>
      <c r="GY233">
        <f t="shared" ca="1" si="1076"/>
        <v>54</v>
      </c>
      <c r="GZ233">
        <f t="shared" ca="1" si="1077"/>
        <v>0</v>
      </c>
      <c r="HA233">
        <f t="shared" ca="1" si="1078"/>
        <v>0</v>
      </c>
      <c r="HB233">
        <f t="shared" ca="1" si="1079"/>
        <v>22.98</v>
      </c>
      <c r="HC233" t="str">
        <f t="shared" ca="1" si="1080"/>
        <v>LOST</v>
      </c>
      <c r="HD233">
        <f t="shared" ca="1" si="1081"/>
        <v>4</v>
      </c>
      <c r="HE233">
        <f t="shared" ca="1" si="1082"/>
        <v>2</v>
      </c>
      <c r="HF233">
        <f t="shared" ca="1" si="1083"/>
        <v>0</v>
      </c>
      <c r="HG233">
        <f t="shared" ca="1" si="1084"/>
        <v>0</v>
      </c>
      <c r="HH233">
        <f t="shared" ca="1" si="1085"/>
        <v>0</v>
      </c>
      <c r="HI233">
        <f t="shared" ca="1" si="1086"/>
        <v>20</v>
      </c>
      <c r="HJ233">
        <f t="shared" ca="1" si="1087"/>
        <v>60</v>
      </c>
      <c r="HK233">
        <f t="shared" ca="1" si="1088"/>
        <v>0</v>
      </c>
      <c r="HL233">
        <f t="shared" ca="1" si="1089"/>
        <v>0</v>
      </c>
      <c r="HM233">
        <f t="shared" ca="1" si="1090"/>
        <v>0</v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14</v>
      </c>
      <c r="G234">
        <f t="shared" ca="1" si="879"/>
        <v>7</v>
      </c>
      <c r="H234">
        <f t="shared" ca="1" si="880"/>
        <v>50</v>
      </c>
      <c r="I234">
        <f t="shared" ca="1" si="874"/>
        <v>24.444999999999997</v>
      </c>
      <c r="J234">
        <f t="shared" ca="1" si="881"/>
        <v>31.444999999999997</v>
      </c>
      <c r="K234">
        <f t="shared" ca="1" si="882"/>
        <v>31.444999976599998</v>
      </c>
      <c r="L234">
        <f t="shared" ca="1" si="883"/>
        <v>2</v>
      </c>
      <c r="M234">
        <f t="shared" ca="1" si="884"/>
        <v>27.33</v>
      </c>
      <c r="N234">
        <f t="shared" ca="1" si="885"/>
        <v>37</v>
      </c>
      <c r="O234">
        <f t="shared" ca="1" si="886"/>
        <v>27.3299999766</v>
      </c>
      <c r="P234">
        <f t="shared" ca="1" si="887"/>
        <v>2</v>
      </c>
      <c r="Q234">
        <f t="shared" ca="1" si="888"/>
        <v>62</v>
      </c>
      <c r="R234">
        <f t="shared" ca="1" si="889"/>
        <v>22</v>
      </c>
      <c r="S234">
        <f t="shared" ca="1" si="890"/>
        <v>11</v>
      </c>
      <c r="T234">
        <f t="shared" ca="1" si="891"/>
        <v>139</v>
      </c>
      <c r="U234" t="str">
        <f t="shared" ca="1" si="875"/>
        <v>860988977937Kirk DeRuyter</v>
      </c>
      <c r="V234">
        <f t="shared" ca="1" si="892"/>
        <v>30</v>
      </c>
      <c r="W234">
        <f t="shared" si="893"/>
        <v>233</v>
      </c>
      <c r="X234" t="e">
        <f t="shared" ca="1" si="894"/>
        <v>#N/A</v>
      </c>
      <c r="Y234">
        <f t="shared" ca="1" si="895"/>
        <v>11</v>
      </c>
      <c r="Z234" t="str">
        <f t="shared" ca="1" si="896"/>
        <v>988Kirk DeRuyterzz</v>
      </c>
      <c r="AA234">
        <f t="shared" ca="1" si="897"/>
        <v>45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>
        <f t="shared" ca="1" si="924"/>
        <v>23.05</v>
      </c>
      <c r="BC234" t="str">
        <f t="shared" ca="1" si="925"/>
        <v>LOST</v>
      </c>
      <c r="BD234">
        <f t="shared" ca="1" si="926"/>
        <v>5</v>
      </c>
      <c r="BE234">
        <f t="shared" ca="1" si="927"/>
        <v>2</v>
      </c>
      <c r="BF234">
        <f t="shared" ca="1" si="928"/>
        <v>0</v>
      </c>
      <c r="BG234">
        <f t="shared" ca="1" si="929"/>
        <v>0</v>
      </c>
      <c r="BH234">
        <f t="shared" ca="1" si="930"/>
        <v>0</v>
      </c>
      <c r="BI234">
        <f t="shared" ca="1" si="931"/>
        <v>0</v>
      </c>
      <c r="BJ234">
        <f t="shared" ca="1" si="932"/>
        <v>0</v>
      </c>
      <c r="BK234">
        <f t="shared" ca="1" si="933"/>
        <v>0</v>
      </c>
      <c r="BL234">
        <f t="shared" ca="1" si="934"/>
        <v>0</v>
      </c>
      <c r="BM234">
        <f t="shared" ca="1" si="935"/>
        <v>0</v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>
        <f t="shared" ca="1" si="960"/>
        <v>26.22</v>
      </c>
      <c r="CM234" t="str">
        <f t="shared" ca="1" si="961"/>
        <v>LOST</v>
      </c>
      <c r="CN234">
        <f t="shared" ca="1" si="962"/>
        <v>5</v>
      </c>
      <c r="CO234">
        <f t="shared" ca="1" si="963"/>
        <v>2</v>
      </c>
      <c r="CP234">
        <f t="shared" ca="1" si="964"/>
        <v>0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32</v>
      </c>
      <c r="CU234">
        <f t="shared" ca="1" si="969"/>
        <v>0</v>
      </c>
      <c r="CV234">
        <f t="shared" ca="1" si="970"/>
        <v>30</v>
      </c>
      <c r="CW234">
        <f t="shared" ca="1" si="971"/>
        <v>0</v>
      </c>
      <c r="CX234">
        <f t="shared" ca="1" si="972"/>
        <v>25.9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3</v>
      </c>
      <c r="DC234">
        <f t="shared" ca="1" si="977"/>
        <v>1</v>
      </c>
      <c r="DD234">
        <f t="shared" ca="1" si="978"/>
        <v>0</v>
      </c>
      <c r="DE234">
        <f t="shared" ca="1" si="979"/>
        <v>20</v>
      </c>
      <c r="DF234">
        <f t="shared" ca="1" si="980"/>
        <v>19</v>
      </c>
      <c r="DG234">
        <f t="shared" ca="1" si="981"/>
        <v>0</v>
      </c>
      <c r="DH234">
        <f t="shared" ca="1" si="982"/>
        <v>20</v>
      </c>
      <c r="DI234">
        <f t="shared" ca="1" si="983"/>
        <v>0</v>
      </c>
      <c r="DJ234">
        <f t="shared" ca="1" si="984"/>
        <v>24.43</v>
      </c>
      <c r="DK234" t="str">
        <f t="shared" ca="1" si="985"/>
        <v>WON</v>
      </c>
      <c r="DL234">
        <f t="shared" ca="1" si="986"/>
        <v>5</v>
      </c>
      <c r="DM234">
        <f t="shared" ca="1" si="987"/>
        <v>3</v>
      </c>
      <c r="DN234">
        <f t="shared" ca="1" si="988"/>
        <v>0</v>
      </c>
      <c r="DO234">
        <f t="shared" ca="1" si="989"/>
        <v>2</v>
      </c>
      <c r="DP234">
        <f t="shared" ca="1" si="990"/>
        <v>48</v>
      </c>
      <c r="DQ234">
        <f t="shared" ca="1" si="991"/>
        <v>0</v>
      </c>
      <c r="DR234">
        <f t="shared" ca="1" si="992"/>
        <v>10</v>
      </c>
      <c r="DS234">
        <f t="shared" ca="1" si="993"/>
        <v>40</v>
      </c>
      <c r="DT234">
        <f t="shared" ca="1" si="994"/>
        <v>40</v>
      </c>
      <c r="DU234">
        <f t="shared" ca="1" si="995"/>
        <v>0</v>
      </c>
      <c r="DV234">
        <f t="shared" ca="1" si="876"/>
        <v>24.67</v>
      </c>
      <c r="DW234" t="str">
        <f t="shared" ca="1" si="996"/>
        <v>LOST</v>
      </c>
      <c r="DX234">
        <f t="shared" ca="1" si="997"/>
        <v>5</v>
      </c>
      <c r="DY234">
        <f t="shared" ca="1" si="998"/>
        <v>0</v>
      </c>
      <c r="DZ234">
        <f t="shared" ca="1" si="999"/>
        <v>0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0</v>
      </c>
      <c r="EE234">
        <f t="shared" ca="1" si="1004"/>
        <v>0</v>
      </c>
      <c r="EF234">
        <f t="shared" ca="1" si="1005"/>
        <v>0</v>
      </c>
      <c r="EG234">
        <f t="shared" ca="1" si="1006"/>
        <v>0</v>
      </c>
      <c r="EH234">
        <f t="shared" ca="1" si="1007"/>
        <v>26.84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1</v>
      </c>
      <c r="EM234">
        <f t="shared" ca="1" si="1012"/>
        <v>1</v>
      </c>
      <c r="EN234">
        <f t="shared" ca="1" si="1013"/>
        <v>0</v>
      </c>
      <c r="EO234">
        <f t="shared" ca="1" si="1014"/>
        <v>16</v>
      </c>
      <c r="EP234">
        <f t="shared" ca="1" si="1015"/>
        <v>8</v>
      </c>
      <c r="EQ234">
        <f t="shared" ca="1" si="1016"/>
        <v>40</v>
      </c>
      <c r="ER234">
        <f t="shared" ca="1" si="1017"/>
        <v>0</v>
      </c>
      <c r="ES234">
        <f t="shared" ca="1" si="1018"/>
        <v>0</v>
      </c>
      <c r="ET234">
        <f t="shared" ca="1" si="1019"/>
        <v>24.15</v>
      </c>
      <c r="EU234" t="str">
        <f t="shared" ca="1" si="1020"/>
        <v>LOST</v>
      </c>
      <c r="EV234">
        <f t="shared" ca="1" si="1021"/>
        <v>5</v>
      </c>
      <c r="EW234">
        <f t="shared" ca="1" si="1022"/>
        <v>2</v>
      </c>
      <c r="EX234">
        <f t="shared" ca="1" si="1023"/>
        <v>0</v>
      </c>
      <c r="EY234">
        <f t="shared" ca="1" si="1024"/>
        <v>0</v>
      </c>
      <c r="EZ234">
        <f t="shared" ca="1" si="1025"/>
        <v>0</v>
      </c>
      <c r="FA234">
        <f t="shared" ca="1" si="1026"/>
        <v>24</v>
      </c>
      <c r="FB234">
        <f t="shared" ca="1" si="1027"/>
        <v>0</v>
      </c>
      <c r="FC234">
        <f t="shared" ca="1" si="1028"/>
        <v>0</v>
      </c>
      <c r="FD234">
        <f t="shared" ca="1" si="1029"/>
        <v>32</v>
      </c>
      <c r="FE234">
        <f t="shared" ca="1" si="1030"/>
        <v>0</v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20.14</v>
      </c>
      <c r="FS234" t="str">
        <f t="shared" ca="1" si="1044"/>
        <v>WON</v>
      </c>
      <c r="FT234">
        <f t="shared" ca="1" si="1045"/>
        <v>4</v>
      </c>
      <c r="FU234">
        <f t="shared" ca="1" si="1046"/>
        <v>1</v>
      </c>
      <c r="FV234">
        <f t="shared" ca="1" si="1047"/>
        <v>0</v>
      </c>
      <c r="FW234">
        <f t="shared" ca="1" si="1048"/>
        <v>1</v>
      </c>
      <c r="FX234">
        <f t="shared" ca="1" si="1049"/>
        <v>0</v>
      </c>
      <c r="FY234">
        <f t="shared" ca="1" si="1050"/>
        <v>38</v>
      </c>
      <c r="FZ234">
        <f t="shared" ca="1" si="1051"/>
        <v>32</v>
      </c>
      <c r="GA234">
        <f t="shared" ca="1" si="1052"/>
        <v>0</v>
      </c>
      <c r="GB234">
        <f t="shared" ca="1" si="1053"/>
        <v>24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>
        <f t="shared" ca="1" si="1067"/>
        <v>25.33</v>
      </c>
      <c r="GQ234" t="str">
        <f t="shared" ca="1" si="1068"/>
        <v>LOST</v>
      </c>
      <c r="GR234">
        <f t="shared" ca="1" si="1069"/>
        <v>4</v>
      </c>
      <c r="GS234">
        <f t="shared" ca="1" si="1070"/>
        <v>1</v>
      </c>
      <c r="GT234">
        <f t="shared" ca="1" si="1071"/>
        <v>1</v>
      </c>
      <c r="GU234">
        <f t="shared" ca="1" si="1072"/>
        <v>1</v>
      </c>
      <c r="GV234">
        <f t="shared" ca="1" si="1073"/>
        <v>40</v>
      </c>
      <c r="GW234">
        <f t="shared" ca="1" si="1074"/>
        <v>0</v>
      </c>
      <c r="GX234">
        <f t="shared" ca="1" si="1075"/>
        <v>0</v>
      </c>
      <c r="GY234">
        <f t="shared" ca="1" si="1076"/>
        <v>0</v>
      </c>
      <c r="GZ234">
        <f t="shared" ca="1" si="1077"/>
        <v>0</v>
      </c>
      <c r="HA234">
        <f t="shared" ca="1" si="1078"/>
        <v>0</v>
      </c>
      <c r="HB234">
        <f t="shared" ca="1" si="1079"/>
        <v>27.33</v>
      </c>
      <c r="HC234" t="str">
        <f t="shared" ca="1" si="1080"/>
        <v>WON</v>
      </c>
      <c r="HD234">
        <f t="shared" ca="1" si="1081"/>
        <v>2</v>
      </c>
      <c r="HE234">
        <f t="shared" ca="1" si="1082"/>
        <v>2</v>
      </c>
      <c r="HF234">
        <f t="shared" ca="1" si="1083"/>
        <v>3</v>
      </c>
      <c r="HG234">
        <f t="shared" ca="1" si="1084"/>
        <v>1</v>
      </c>
      <c r="HH234">
        <f t="shared" ca="1" si="1085"/>
        <v>0</v>
      </c>
      <c r="HI234">
        <f t="shared" ca="1" si="1086"/>
        <v>60</v>
      </c>
      <c r="HJ234">
        <f t="shared" ca="1" si="1087"/>
        <v>8</v>
      </c>
      <c r="HK234">
        <f t="shared" ca="1" si="1088"/>
        <v>6</v>
      </c>
      <c r="HL234">
        <f t="shared" ca="1" si="1089"/>
        <v>0</v>
      </c>
      <c r="HM234">
        <f t="shared" ca="1" si="1090"/>
        <v>0</v>
      </c>
      <c r="HN234">
        <f t="shared" ca="1" si="1091"/>
        <v>20.09</v>
      </c>
      <c r="HO234" t="str">
        <f t="shared" ca="1" si="1092"/>
        <v>LOST</v>
      </c>
      <c r="HP234">
        <f t="shared" ca="1" si="1093"/>
        <v>3</v>
      </c>
      <c r="HQ234">
        <f t="shared" ca="1" si="1094"/>
        <v>2</v>
      </c>
      <c r="HR234">
        <f t="shared" ca="1" si="1095"/>
        <v>1</v>
      </c>
      <c r="HS234">
        <f t="shared" ca="1" si="1096"/>
        <v>1</v>
      </c>
      <c r="HT234">
        <f t="shared" ca="1" si="1097"/>
        <v>25</v>
      </c>
      <c r="HU234">
        <f t="shared" ca="1" si="1098"/>
        <v>32</v>
      </c>
      <c r="HV234">
        <f t="shared" ca="1" si="1099"/>
        <v>32</v>
      </c>
      <c r="HW234">
        <f t="shared" ca="1" si="1100"/>
        <v>0</v>
      </c>
      <c r="HX234">
        <f t="shared" ca="1" si="1101"/>
        <v>0</v>
      </c>
      <c r="HY234">
        <f t="shared" ca="1" si="1102"/>
        <v>0</v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10</v>
      </c>
      <c r="G235">
        <f t="shared" ca="1" si="879"/>
        <v>7</v>
      </c>
      <c r="H235">
        <f t="shared" ca="1" si="880"/>
        <v>70</v>
      </c>
      <c r="I235">
        <f t="shared" ca="1" si="874"/>
        <v>23.292000000000005</v>
      </c>
      <c r="J235">
        <f t="shared" ca="1" si="881"/>
        <v>30.292000000000005</v>
      </c>
      <c r="K235">
        <f t="shared" ca="1" si="882"/>
        <v>30.291999976500005</v>
      </c>
      <c r="L235">
        <f t="shared" ca="1" si="883"/>
        <v>2</v>
      </c>
      <c r="M235">
        <f t="shared" ca="1" si="884"/>
        <v>26.64</v>
      </c>
      <c r="N235">
        <f t="shared" ca="1" si="885"/>
        <v>49</v>
      </c>
      <c r="O235">
        <f t="shared" ca="1" si="886"/>
        <v>26.6399999765</v>
      </c>
      <c r="P235">
        <f t="shared" ca="1" si="887"/>
        <v>2</v>
      </c>
      <c r="Q235">
        <f t="shared" ca="1" si="888"/>
        <v>41</v>
      </c>
      <c r="R235">
        <f t="shared" ca="1" si="889"/>
        <v>18</v>
      </c>
      <c r="S235">
        <f t="shared" ca="1" si="890"/>
        <v>5</v>
      </c>
      <c r="T235">
        <f t="shared" ca="1" si="891"/>
        <v>92</v>
      </c>
      <c r="U235" t="str">
        <f t="shared" ca="1" si="875"/>
        <v>907994981958Shane Edwards</v>
      </c>
      <c r="V235">
        <f t="shared" ca="1" si="892"/>
        <v>63</v>
      </c>
      <c r="W235">
        <f t="shared" si="893"/>
        <v>234</v>
      </c>
      <c r="X235" t="e">
        <f t="shared" ca="1" si="894"/>
        <v>#N/A</v>
      </c>
      <c r="Y235">
        <f t="shared" ca="1" si="895"/>
        <v>9</v>
      </c>
      <c r="Z235" t="str">
        <f t="shared" ca="1" si="896"/>
        <v>990Shane Edwardszz</v>
      </c>
      <c r="AA235">
        <f t="shared" ca="1" si="897"/>
        <v>58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23.95</v>
      </c>
      <c r="CY235" t="str">
        <f t="shared" ca="1" si="973"/>
        <v>WON</v>
      </c>
      <c r="CZ235">
        <f t="shared" ca="1" si="974"/>
        <v>7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60</v>
      </c>
      <c r="DF235">
        <f t="shared" ca="1" si="980"/>
        <v>0</v>
      </c>
      <c r="DG235">
        <f t="shared" ca="1" si="981"/>
        <v>18</v>
      </c>
      <c r="DH235">
        <f t="shared" ca="1" si="982"/>
        <v>36</v>
      </c>
      <c r="DI235">
        <f t="shared" ca="1" si="983"/>
        <v>0</v>
      </c>
      <c r="DJ235">
        <f t="shared" ca="1" si="984"/>
        <v>21.39</v>
      </c>
      <c r="DK235" t="str">
        <f t="shared" ca="1" si="985"/>
        <v>WON</v>
      </c>
      <c r="DL235">
        <f t="shared" ca="1" si="986"/>
        <v>3</v>
      </c>
      <c r="DM235">
        <f t="shared" ca="1" si="987"/>
        <v>2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16</v>
      </c>
      <c r="DR235">
        <f t="shared" ca="1" si="992"/>
        <v>0</v>
      </c>
      <c r="DS235">
        <f t="shared" ca="1" si="993"/>
        <v>106</v>
      </c>
      <c r="DT235">
        <f t="shared" ca="1" si="994"/>
        <v>0</v>
      </c>
      <c r="DU235">
        <f t="shared" ca="1" si="995"/>
        <v>10</v>
      </c>
      <c r="DV235">
        <f t="shared" ca="1" si="876"/>
        <v>25.01</v>
      </c>
      <c r="DW235" t="str">
        <f t="shared" ca="1" si="996"/>
        <v>LOST</v>
      </c>
      <c r="DX235">
        <f t="shared" ca="1" si="997"/>
        <v>5</v>
      </c>
      <c r="DY235">
        <f t="shared" ca="1" si="998"/>
        <v>3</v>
      </c>
      <c r="DZ235">
        <f t="shared" ca="1" si="999"/>
        <v>1</v>
      </c>
      <c r="EA235">
        <f t="shared" ca="1" si="1000"/>
        <v>1</v>
      </c>
      <c r="EB235">
        <f t="shared" ca="1" si="1001"/>
        <v>40</v>
      </c>
      <c r="EC235">
        <f t="shared" ca="1" si="1002"/>
        <v>0</v>
      </c>
      <c r="ED235">
        <f t="shared" ca="1" si="1003"/>
        <v>4</v>
      </c>
      <c r="EE235">
        <f t="shared" ca="1" si="1004"/>
        <v>0</v>
      </c>
      <c r="EF235">
        <f t="shared" ca="1" si="1005"/>
        <v>0</v>
      </c>
      <c r="EG235">
        <f t="shared" ca="1" si="1006"/>
        <v>0</v>
      </c>
      <c r="EH235">
        <f t="shared" ca="1" si="1007"/>
        <v>20.51</v>
      </c>
      <c r="EI235" t="str">
        <f t="shared" ca="1" si="1008"/>
        <v>LOST</v>
      </c>
      <c r="EJ235">
        <f t="shared" ca="1" si="1009"/>
        <v>4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40</v>
      </c>
      <c r="EO235">
        <f t="shared" ca="1" si="1014"/>
        <v>20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26.64</v>
      </c>
      <c r="EU235" t="str">
        <f t="shared" ca="1" si="1020"/>
        <v>WON</v>
      </c>
      <c r="EV235">
        <f t="shared" ca="1" si="1021"/>
        <v>1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68</v>
      </c>
      <c r="FB235">
        <f t="shared" ca="1" si="1027"/>
        <v>0</v>
      </c>
      <c r="FC235">
        <f t="shared" ca="1" si="1028"/>
        <v>35</v>
      </c>
      <c r="FD235">
        <f t="shared" ca="1" si="1029"/>
        <v>32</v>
      </c>
      <c r="FE235">
        <f t="shared" ca="1" si="1030"/>
        <v>0</v>
      </c>
      <c r="FF235">
        <f t="shared" ca="1" si="1031"/>
        <v>22.28</v>
      </c>
      <c r="FG235" t="str">
        <f t="shared" ca="1" si="1032"/>
        <v>LOST</v>
      </c>
      <c r="FH235">
        <f t="shared" ca="1" si="1033"/>
        <v>2</v>
      </c>
      <c r="FI235">
        <f t="shared" ca="1" si="1034"/>
        <v>2</v>
      </c>
      <c r="FJ235">
        <f t="shared" ca="1" si="1035"/>
        <v>0</v>
      </c>
      <c r="FK235">
        <f t="shared" ca="1" si="1036"/>
        <v>0</v>
      </c>
      <c r="FL235">
        <f t="shared" ca="1" si="1037"/>
        <v>0</v>
      </c>
      <c r="FM235">
        <f t="shared" ca="1" si="1038"/>
        <v>0</v>
      </c>
      <c r="FN235">
        <f t="shared" ca="1" si="1039"/>
        <v>0</v>
      </c>
      <c r="FO235">
        <f t="shared" ca="1" si="1040"/>
        <v>0</v>
      </c>
      <c r="FP235">
        <f t="shared" ca="1" si="1041"/>
        <v>0</v>
      </c>
      <c r="FQ235">
        <f t="shared" ca="1" si="1042"/>
        <v>0</v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>
        <f t="shared" ca="1" si="1055"/>
        <v>20.309999999999999</v>
      </c>
      <c r="GE235" t="str">
        <f t="shared" ca="1" si="1056"/>
        <v>WON</v>
      </c>
      <c r="GF235">
        <f t="shared" ca="1" si="1057"/>
        <v>5</v>
      </c>
      <c r="GG235">
        <f t="shared" ca="1" si="1058"/>
        <v>1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32</v>
      </c>
      <c r="GL235">
        <f t="shared" ca="1" si="1063"/>
        <v>42</v>
      </c>
      <c r="GM235">
        <f t="shared" ca="1" si="1064"/>
        <v>10</v>
      </c>
      <c r="GN235">
        <f t="shared" ca="1" si="1065"/>
        <v>0</v>
      </c>
      <c r="GO235">
        <f t="shared" ca="1" si="1066"/>
        <v>0</v>
      </c>
      <c r="GP235">
        <f t="shared" ca="1" si="1067"/>
        <v>25.28</v>
      </c>
      <c r="GQ235" t="str">
        <f t="shared" ca="1" si="1068"/>
        <v>WON</v>
      </c>
      <c r="GR235">
        <f t="shared" ca="1" si="1069"/>
        <v>3</v>
      </c>
      <c r="GS235">
        <f t="shared" ca="1" si="1070"/>
        <v>1</v>
      </c>
      <c r="GT235">
        <f t="shared" ca="1" si="1071"/>
        <v>2</v>
      </c>
      <c r="GU235">
        <f t="shared" ca="1" si="1072"/>
        <v>1</v>
      </c>
      <c r="GV235">
        <f t="shared" ca="1" si="1073"/>
        <v>0</v>
      </c>
      <c r="GW235">
        <f t="shared" ca="1" si="1074"/>
        <v>43</v>
      </c>
      <c r="GX235">
        <f t="shared" ca="1" si="1075"/>
        <v>32</v>
      </c>
      <c r="GY235">
        <f t="shared" ca="1" si="1076"/>
        <v>0</v>
      </c>
      <c r="GZ235">
        <f t="shared" ca="1" si="1077"/>
        <v>24</v>
      </c>
      <c r="HA235">
        <f t="shared" ca="1" si="1078"/>
        <v>0</v>
      </c>
      <c r="HB235">
        <f t="shared" ca="1" si="1079"/>
        <v>21.71</v>
      </c>
      <c r="HC235" t="str">
        <f t="shared" ca="1" si="1080"/>
        <v>WON</v>
      </c>
      <c r="HD235">
        <f t="shared" ca="1" si="1081"/>
        <v>6</v>
      </c>
      <c r="HE235">
        <f t="shared" ca="1" si="1082"/>
        <v>1</v>
      </c>
      <c r="HF235">
        <f t="shared" ca="1" si="1083"/>
        <v>1</v>
      </c>
      <c r="HG235">
        <f t="shared" ca="1" si="1084"/>
        <v>1</v>
      </c>
      <c r="HH235">
        <f t="shared" ca="1" si="1085"/>
        <v>0</v>
      </c>
      <c r="HI235">
        <f t="shared" ca="1" si="1086"/>
        <v>0</v>
      </c>
      <c r="HJ235">
        <f t="shared" ca="1" si="1087"/>
        <v>112</v>
      </c>
      <c r="HK235">
        <f t="shared" ca="1" si="1088"/>
        <v>16</v>
      </c>
      <c r="HL235">
        <f t="shared" ca="1" si="1089"/>
        <v>0</v>
      </c>
      <c r="HM235">
        <f t="shared" ca="1" si="1090"/>
        <v>36</v>
      </c>
      <c r="HN235">
        <f t="shared" ca="1" si="1091"/>
        <v>25.84</v>
      </c>
      <c r="HO235" t="str">
        <f t="shared" ca="1" si="1092"/>
        <v>WON</v>
      </c>
      <c r="HP235">
        <f t="shared" ca="1" si="1093"/>
        <v>5</v>
      </c>
      <c r="HQ235">
        <f t="shared" ca="1" si="1094"/>
        <v>2</v>
      </c>
      <c r="HR235">
        <f t="shared" ca="1" si="1095"/>
        <v>0</v>
      </c>
      <c r="HS235">
        <f t="shared" ca="1" si="1096"/>
        <v>1</v>
      </c>
      <c r="HT235">
        <f t="shared" ca="1" si="1097"/>
        <v>0</v>
      </c>
      <c r="HU235">
        <f t="shared" ca="1" si="1098"/>
        <v>0</v>
      </c>
      <c r="HV235">
        <f t="shared" ca="1" si="1099"/>
        <v>50</v>
      </c>
      <c r="HW235">
        <f t="shared" ca="1" si="1100"/>
        <v>36</v>
      </c>
      <c r="HX235">
        <f t="shared" ca="1" si="1101"/>
        <v>8</v>
      </c>
      <c r="HY235">
        <f t="shared" ca="1" si="1102"/>
        <v>0</v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17</v>
      </c>
      <c r="G236">
        <f t="shared" ca="1" si="879"/>
        <v>15</v>
      </c>
      <c r="H236">
        <f t="shared" ca="1" si="880"/>
        <v>88.235294117647058</v>
      </c>
      <c r="I236">
        <f t="shared" ca="1" si="874"/>
        <v>27.39</v>
      </c>
      <c r="J236">
        <f t="shared" ca="1" si="881"/>
        <v>42.39</v>
      </c>
      <c r="K236">
        <f t="shared" ca="1" si="882"/>
        <v>42.389999976399999</v>
      </c>
      <c r="L236">
        <f t="shared" ca="1" si="883"/>
        <v>2</v>
      </c>
      <c r="M236">
        <f t="shared" ca="1" si="884"/>
        <v>34.159999999999997</v>
      </c>
      <c r="N236">
        <f t="shared" ca="1" si="885"/>
        <v>1</v>
      </c>
      <c r="O236">
        <f t="shared" ca="1" si="886"/>
        <v>34.159999976399995</v>
      </c>
      <c r="P236">
        <f t="shared" ca="1" si="887"/>
        <v>2</v>
      </c>
      <c r="Q236">
        <f t="shared" ca="1" si="888"/>
        <v>91</v>
      </c>
      <c r="R236">
        <f t="shared" ca="1" si="889"/>
        <v>34</v>
      </c>
      <c r="S236">
        <f t="shared" ca="1" si="890"/>
        <v>15</v>
      </c>
      <c r="T236">
        <f t="shared" ca="1" si="891"/>
        <v>204</v>
      </c>
      <c r="U236" t="str">
        <f t="shared" ca="1" si="875"/>
        <v>795984965908Steve Ferguson</v>
      </c>
      <c r="V236">
        <f t="shared" ca="1" si="892"/>
        <v>5</v>
      </c>
      <c r="W236">
        <f t="shared" si="893"/>
        <v>235</v>
      </c>
      <c r="X236" t="e">
        <f t="shared" ca="1" si="894"/>
        <v>#N/A</v>
      </c>
      <c r="Y236">
        <f t="shared" ca="1" si="895"/>
        <v>21</v>
      </c>
      <c r="Z236" t="str">
        <f t="shared" ca="1" si="896"/>
        <v>978Steve Fergusonzz</v>
      </c>
      <c r="AA236">
        <f t="shared" ca="1" si="897"/>
        <v>5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>
        <f t="shared" ca="1" si="924"/>
        <v>25.44</v>
      </c>
      <c r="BC236" t="str">
        <f t="shared" ca="1" si="925"/>
        <v>WON</v>
      </c>
      <c r="BD236">
        <f t="shared" ca="1" si="926"/>
        <v>9</v>
      </c>
      <c r="BE236">
        <f t="shared" ca="1" si="927"/>
        <v>1</v>
      </c>
      <c r="BF236">
        <f t="shared" ca="1" si="928"/>
        <v>0</v>
      </c>
      <c r="BG236">
        <f t="shared" ca="1" si="929"/>
        <v>2</v>
      </c>
      <c r="BH236">
        <f t="shared" ca="1" si="930"/>
        <v>16</v>
      </c>
      <c r="BI236">
        <f t="shared" ca="1" si="931"/>
        <v>74</v>
      </c>
      <c r="BJ236">
        <f t="shared" ca="1" si="932"/>
        <v>74</v>
      </c>
      <c r="BK236">
        <f t="shared" ca="1" si="933"/>
        <v>0</v>
      </c>
      <c r="BL236">
        <f t="shared" ca="1" si="934"/>
        <v>20</v>
      </c>
      <c r="BM236">
        <f t="shared" ca="1" si="935"/>
        <v>0</v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>
        <f t="shared" ca="1" si="960"/>
        <v>27.04</v>
      </c>
      <c r="CM236" t="str">
        <f t="shared" ca="1" si="961"/>
        <v>WON</v>
      </c>
      <c r="CN236">
        <f t="shared" ca="1" si="962"/>
        <v>7</v>
      </c>
      <c r="CO236">
        <f t="shared" ca="1" si="963"/>
        <v>3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47</v>
      </c>
      <c r="CT236">
        <f t="shared" ca="1" si="968"/>
        <v>0</v>
      </c>
      <c r="CU236">
        <f t="shared" ca="1" si="969"/>
        <v>10</v>
      </c>
      <c r="CV236">
        <f t="shared" ca="1" si="970"/>
        <v>0</v>
      </c>
      <c r="CW236">
        <f t="shared" ca="1" si="971"/>
        <v>80</v>
      </c>
      <c r="CX236">
        <f t="shared" ca="1" si="972"/>
        <v>30.67</v>
      </c>
      <c r="CY236" t="str">
        <f t="shared" ca="1" si="973"/>
        <v>WON</v>
      </c>
      <c r="CZ236">
        <f t="shared" ca="1" si="974"/>
        <v>2</v>
      </c>
      <c r="DA236">
        <f t="shared" ca="1" si="975"/>
        <v>2</v>
      </c>
      <c r="DB236">
        <f t="shared" ca="1" si="976"/>
        <v>1</v>
      </c>
      <c r="DC236">
        <f t="shared" ca="1" si="977"/>
        <v>1</v>
      </c>
      <c r="DD236">
        <f t="shared" ca="1" si="978"/>
        <v>0</v>
      </c>
      <c r="DE236">
        <f t="shared" ca="1" si="979"/>
        <v>40</v>
      </c>
      <c r="DF236">
        <f t="shared" ca="1" si="980"/>
        <v>16</v>
      </c>
      <c r="DG236">
        <f t="shared" ca="1" si="981"/>
        <v>40</v>
      </c>
      <c r="DH236">
        <f t="shared" ca="1" si="982"/>
        <v>0</v>
      </c>
      <c r="DI236">
        <f t="shared" ca="1" si="983"/>
        <v>0</v>
      </c>
      <c r="DJ236">
        <f t="shared" ca="1" si="984"/>
        <v>25.91</v>
      </c>
      <c r="DK236" t="str">
        <f t="shared" ca="1" si="985"/>
        <v>WON</v>
      </c>
      <c r="DL236">
        <f t="shared" ca="1" si="986"/>
        <v>7</v>
      </c>
      <c r="DM236">
        <f t="shared" ca="1" si="987"/>
        <v>2</v>
      </c>
      <c r="DN236">
        <f t="shared" ca="1" si="988"/>
        <v>0</v>
      </c>
      <c r="DO236">
        <f t="shared" ca="1" si="989"/>
        <v>1</v>
      </c>
      <c r="DP236">
        <f t="shared" ca="1" si="990"/>
        <v>0</v>
      </c>
      <c r="DQ236">
        <f t="shared" ca="1" si="991"/>
        <v>41</v>
      </c>
      <c r="DR236">
        <f t="shared" ca="1" si="992"/>
        <v>40</v>
      </c>
      <c r="DS236">
        <f t="shared" ca="1" si="993"/>
        <v>40</v>
      </c>
      <c r="DT236">
        <f t="shared" ca="1" si="994"/>
        <v>0</v>
      </c>
      <c r="DU236">
        <f t="shared" ca="1" si="995"/>
        <v>0</v>
      </c>
      <c r="DV236">
        <f t="shared" ca="1" si="876"/>
        <v>26.7</v>
      </c>
      <c r="DW236" t="str">
        <f t="shared" ca="1" si="996"/>
        <v>WON</v>
      </c>
      <c r="DX236">
        <f t="shared" ca="1" si="997"/>
        <v>5</v>
      </c>
      <c r="DY236">
        <f t="shared" ca="1" si="998"/>
        <v>2</v>
      </c>
      <c r="DZ236">
        <f t="shared" ca="1" si="999"/>
        <v>1</v>
      </c>
      <c r="EA236">
        <f t="shared" ca="1" si="1000"/>
        <v>1</v>
      </c>
      <c r="EB236">
        <f t="shared" ca="1" si="1001"/>
        <v>0</v>
      </c>
      <c r="EC236">
        <f t="shared" ca="1" si="1002"/>
        <v>0</v>
      </c>
      <c r="ED236">
        <f t="shared" ca="1" si="1003"/>
        <v>136</v>
      </c>
      <c r="EE236">
        <f t="shared" ca="1" si="1004"/>
        <v>40</v>
      </c>
      <c r="EF236">
        <f t="shared" ca="1" si="1005"/>
        <v>65</v>
      </c>
      <c r="EG236">
        <f t="shared" ca="1" si="1006"/>
        <v>0</v>
      </c>
      <c r="EH236">
        <f t="shared" ca="1" si="1007"/>
        <v>34.159999999999997</v>
      </c>
      <c r="EI236" t="str">
        <f t="shared" ca="1" si="1008"/>
        <v>WON</v>
      </c>
      <c r="EJ236">
        <f t="shared" ca="1" si="1009"/>
        <v>7</v>
      </c>
      <c r="EK236">
        <f t="shared" ca="1" si="1010"/>
        <v>2</v>
      </c>
      <c r="EL236">
        <f t="shared" ca="1" si="1011"/>
        <v>1</v>
      </c>
      <c r="EM236">
        <f t="shared" ca="1" si="1012"/>
        <v>2</v>
      </c>
      <c r="EN236">
        <f t="shared" ca="1" si="1013"/>
        <v>12</v>
      </c>
      <c r="EO236">
        <f t="shared" ca="1" si="1014"/>
        <v>40</v>
      </c>
      <c r="EP236">
        <f t="shared" ca="1" si="1015"/>
        <v>40</v>
      </c>
      <c r="EQ236">
        <f t="shared" ca="1" si="1016"/>
        <v>95</v>
      </c>
      <c r="ER236">
        <f t="shared" ca="1" si="1017"/>
        <v>0</v>
      </c>
      <c r="ES236">
        <f t="shared" ca="1" si="1018"/>
        <v>0</v>
      </c>
      <c r="ET236">
        <f t="shared" ca="1" si="1019"/>
        <v>25.91</v>
      </c>
      <c r="EU236" t="str">
        <f t="shared" ca="1" si="1020"/>
        <v>WON</v>
      </c>
      <c r="EV236">
        <f t="shared" ca="1" si="1021"/>
        <v>5</v>
      </c>
      <c r="EW236">
        <f t="shared" ca="1" si="1022"/>
        <v>2</v>
      </c>
      <c r="EX236">
        <f t="shared" ca="1" si="1023"/>
        <v>1</v>
      </c>
      <c r="EY236">
        <f t="shared" ca="1" si="1024"/>
        <v>1</v>
      </c>
      <c r="EZ236">
        <f t="shared" ca="1" si="1025"/>
        <v>0</v>
      </c>
      <c r="FA236">
        <f t="shared" ca="1" si="1026"/>
        <v>16</v>
      </c>
      <c r="FB236">
        <f t="shared" ca="1" si="1027"/>
        <v>25</v>
      </c>
      <c r="FC236">
        <f t="shared" ca="1" si="1028"/>
        <v>44</v>
      </c>
      <c r="FD236">
        <f t="shared" ca="1" si="1029"/>
        <v>0</v>
      </c>
      <c r="FE236">
        <f t="shared" ca="1" si="1030"/>
        <v>0</v>
      </c>
      <c r="FF236">
        <f t="shared" ca="1" si="1031"/>
        <v>24.35</v>
      </c>
      <c r="FG236" t="str">
        <f t="shared" ca="1" si="1032"/>
        <v>WON</v>
      </c>
      <c r="FH236">
        <f t="shared" ca="1" si="1033"/>
        <v>7</v>
      </c>
      <c r="FI236">
        <f t="shared" ca="1" si="1034"/>
        <v>1</v>
      </c>
      <c r="FJ236">
        <f t="shared" ca="1" si="1035"/>
        <v>0</v>
      </c>
      <c r="FK236">
        <f t="shared" ca="1" si="1036"/>
        <v>1</v>
      </c>
      <c r="FL236">
        <f t="shared" ca="1" si="1037"/>
        <v>0</v>
      </c>
      <c r="FM236">
        <f t="shared" ca="1" si="1038"/>
        <v>0</v>
      </c>
      <c r="FN236">
        <f t="shared" ca="1" si="1039"/>
        <v>20</v>
      </c>
      <c r="FO236">
        <f t="shared" ca="1" si="1040"/>
        <v>72</v>
      </c>
      <c r="FP236">
        <f t="shared" ca="1" si="1041"/>
        <v>20</v>
      </c>
      <c r="FQ236">
        <f t="shared" ca="1" si="1042"/>
        <v>0</v>
      </c>
      <c r="FR236">
        <f t="shared" ca="1" si="1043"/>
        <v>27.42</v>
      </c>
      <c r="FS236" t="str">
        <f t="shared" ca="1" si="1044"/>
        <v>WON</v>
      </c>
      <c r="FT236">
        <f t="shared" ca="1" si="1045"/>
        <v>4</v>
      </c>
      <c r="FU236">
        <f t="shared" ca="1" si="1046"/>
        <v>3</v>
      </c>
      <c r="FV236">
        <f t="shared" ca="1" si="1047"/>
        <v>3</v>
      </c>
      <c r="FW236">
        <f t="shared" ca="1" si="1048"/>
        <v>1</v>
      </c>
      <c r="FX236">
        <f t="shared" ca="1" si="1049"/>
        <v>0</v>
      </c>
      <c r="FY236">
        <f t="shared" ca="1" si="1050"/>
        <v>44</v>
      </c>
      <c r="FZ236">
        <f t="shared" ca="1" si="1051"/>
        <v>0</v>
      </c>
      <c r="GA236">
        <f t="shared" ca="1" si="1052"/>
        <v>32</v>
      </c>
      <c r="GB236">
        <f t="shared" ca="1" si="1053"/>
        <v>4</v>
      </c>
      <c r="GC236">
        <f t="shared" ca="1" si="1054"/>
        <v>0</v>
      </c>
      <c r="GD236">
        <f t="shared" ca="1" si="1055"/>
        <v>27.4</v>
      </c>
      <c r="GE236" t="str">
        <f t="shared" ca="1" si="1056"/>
        <v>WON</v>
      </c>
      <c r="GF236">
        <f t="shared" ca="1" si="1057"/>
        <v>4</v>
      </c>
      <c r="GG236">
        <f t="shared" ca="1" si="1058"/>
        <v>2</v>
      </c>
      <c r="GH236">
        <f t="shared" ca="1" si="1059"/>
        <v>1</v>
      </c>
      <c r="GI236">
        <f t="shared" ca="1" si="1060"/>
        <v>2</v>
      </c>
      <c r="GJ236">
        <f t="shared" ca="1" si="1061"/>
        <v>80</v>
      </c>
      <c r="GK236">
        <f t="shared" ca="1" si="1062"/>
        <v>115</v>
      </c>
      <c r="GL236">
        <f t="shared" ca="1" si="1063"/>
        <v>0</v>
      </c>
      <c r="GM236">
        <f t="shared" ca="1" si="1064"/>
        <v>0</v>
      </c>
      <c r="GN236">
        <f t="shared" ca="1" si="1065"/>
        <v>45</v>
      </c>
      <c r="GO236">
        <f t="shared" ca="1" si="1066"/>
        <v>50</v>
      </c>
      <c r="GP236">
        <f t="shared" ca="1" si="1067"/>
        <v>22.63</v>
      </c>
      <c r="GQ236" t="str">
        <f t="shared" ca="1" si="1068"/>
        <v>LOST</v>
      </c>
      <c r="GR236">
        <f t="shared" ca="1" si="1069"/>
        <v>4</v>
      </c>
      <c r="GS236">
        <f t="shared" ca="1" si="1070"/>
        <v>3</v>
      </c>
      <c r="GT236">
        <f t="shared" ca="1" si="1071"/>
        <v>0</v>
      </c>
      <c r="GU236">
        <f t="shared" ca="1" si="1072"/>
        <v>0</v>
      </c>
      <c r="GV236">
        <f t="shared" ca="1" si="1073"/>
        <v>0</v>
      </c>
      <c r="GW236">
        <f t="shared" ca="1" si="1074"/>
        <v>0</v>
      </c>
      <c r="GX236">
        <f t="shared" ca="1" si="1075"/>
        <v>74</v>
      </c>
      <c r="GY236">
        <f t="shared" ca="1" si="1076"/>
        <v>0</v>
      </c>
      <c r="GZ236">
        <f t="shared" ca="1" si="1077"/>
        <v>48</v>
      </c>
      <c r="HA236">
        <f t="shared" ca="1" si="1078"/>
        <v>0</v>
      </c>
      <c r="HB236">
        <f t="shared" ca="1" si="1079"/>
        <v>26.89</v>
      </c>
      <c r="HC236" t="str">
        <f t="shared" ca="1" si="1080"/>
        <v>LOST</v>
      </c>
      <c r="HD236">
        <f t="shared" ca="1" si="1081"/>
        <v>3</v>
      </c>
      <c r="HE236">
        <f t="shared" ca="1" si="1082"/>
        <v>1</v>
      </c>
      <c r="HF236">
        <f t="shared" ca="1" si="1083"/>
        <v>3</v>
      </c>
      <c r="HG236">
        <f t="shared" ca="1" si="1084"/>
        <v>1</v>
      </c>
      <c r="HH236">
        <f t="shared" ca="1" si="1085"/>
        <v>40</v>
      </c>
      <c r="HI236">
        <f t="shared" ca="1" si="1086"/>
        <v>0</v>
      </c>
      <c r="HJ236">
        <f t="shared" ca="1" si="1087"/>
        <v>36</v>
      </c>
      <c r="HK236">
        <f t="shared" ca="1" si="1088"/>
        <v>0</v>
      </c>
      <c r="HL236">
        <f t="shared" ca="1" si="1089"/>
        <v>0</v>
      </c>
      <c r="HM236">
        <f t="shared" ca="1" si="1090"/>
        <v>0</v>
      </c>
      <c r="HN236">
        <f t="shared" ca="1" si="1091"/>
        <v>25.64</v>
      </c>
      <c r="HO236" t="str">
        <f t="shared" ca="1" si="1092"/>
        <v>WON</v>
      </c>
      <c r="HP236">
        <f t="shared" ca="1" si="1093"/>
        <v>3</v>
      </c>
      <c r="HQ236">
        <f t="shared" ca="1" si="1094"/>
        <v>4</v>
      </c>
      <c r="HR236">
        <f t="shared" ca="1" si="1095"/>
        <v>0</v>
      </c>
      <c r="HS236">
        <f t="shared" ca="1" si="1096"/>
        <v>1</v>
      </c>
      <c r="HT236">
        <f t="shared" ca="1" si="1097"/>
        <v>0</v>
      </c>
      <c r="HU236">
        <f t="shared" ca="1" si="1098"/>
        <v>0</v>
      </c>
      <c r="HV236">
        <f t="shared" ca="1" si="1099"/>
        <v>72</v>
      </c>
      <c r="HW236">
        <f t="shared" ca="1" si="1100"/>
        <v>0</v>
      </c>
      <c r="HX236">
        <f t="shared" ca="1" si="1101"/>
        <v>82</v>
      </c>
      <c r="HY236">
        <f t="shared" ca="1" si="1102"/>
        <v>2</v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1</v>
      </c>
      <c r="H237">
        <f t="shared" ca="1" si="880"/>
        <v>33.333333333333329</v>
      </c>
      <c r="I237">
        <f t="shared" ca="1" si="874"/>
        <v>17.463333333333335</v>
      </c>
      <c r="J237">
        <f t="shared" ca="1" si="881"/>
        <v>18.463333333333335</v>
      </c>
      <c r="K237">
        <f t="shared" ca="1" si="882"/>
        <v>18.463333309633335</v>
      </c>
      <c r="L237">
        <f t="shared" ca="1" si="883"/>
        <v>2</v>
      </c>
      <c r="M237">
        <f t="shared" ca="1" si="884"/>
        <v>19.77</v>
      </c>
      <c r="N237">
        <f t="shared" ca="1" si="885"/>
        <v>112</v>
      </c>
      <c r="O237">
        <f t="shared" ca="1" si="886"/>
        <v>19.769999976299999</v>
      </c>
      <c r="P237">
        <f t="shared" ca="1" si="887"/>
        <v>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987999997991Paul Secular</v>
      </c>
      <c r="V237">
        <f t="shared" ca="1" si="892"/>
        <v>106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998Paul Secularzz</v>
      </c>
      <c r="AA237">
        <f t="shared" ca="1" si="897"/>
        <v>111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>
        <f t="shared" ca="1" si="924"/>
        <v>18.28</v>
      </c>
      <c r="BC237" t="str">
        <f t="shared" ca="1" si="925"/>
        <v>WON</v>
      </c>
      <c r="BD237">
        <f t="shared" ca="1" si="926"/>
        <v>4</v>
      </c>
      <c r="BE237">
        <f t="shared" ca="1" si="927"/>
        <v>0</v>
      </c>
      <c r="BF237">
        <f t="shared" ca="1" si="928"/>
        <v>0</v>
      </c>
      <c r="BG237">
        <f t="shared" ca="1" si="929"/>
        <v>1</v>
      </c>
      <c r="BH237">
        <f t="shared" ca="1" si="930"/>
        <v>0</v>
      </c>
      <c r="BI237">
        <f t="shared" ca="1" si="931"/>
        <v>4</v>
      </c>
      <c r="BJ237">
        <f t="shared" ca="1" si="932"/>
        <v>30</v>
      </c>
      <c r="BK237">
        <f t="shared" ca="1" si="933"/>
        <v>0</v>
      </c>
      <c r="BL237">
        <f t="shared" ca="1" si="934"/>
        <v>58</v>
      </c>
      <c r="BM237">
        <f t="shared" ca="1" si="935"/>
        <v>0</v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>
        <f t="shared" ca="1" si="960"/>
        <v>14.34</v>
      </c>
      <c r="CM237" t="str">
        <f t="shared" ca="1" si="961"/>
        <v>LOST</v>
      </c>
      <c r="CN237">
        <f t="shared" ca="1" si="962"/>
        <v>2</v>
      </c>
      <c r="CO237">
        <f t="shared" ca="1" si="963"/>
        <v>0</v>
      </c>
      <c r="CP237">
        <f t="shared" ca="1" si="964"/>
        <v>0</v>
      </c>
      <c r="CQ237">
        <f t="shared" ca="1" si="965"/>
        <v>0</v>
      </c>
      <c r="CR237">
        <f t="shared" ca="1" si="966"/>
        <v>0</v>
      </c>
      <c r="CS237">
        <f t="shared" ca="1" si="967"/>
        <v>0</v>
      </c>
      <c r="CT237">
        <f t="shared" ca="1" si="968"/>
        <v>0</v>
      </c>
      <c r="CU237">
        <f t="shared" ca="1" si="969"/>
        <v>4</v>
      </c>
      <c r="CV237">
        <f t="shared" ca="1" si="970"/>
        <v>0</v>
      </c>
      <c r="CW237">
        <f t="shared" ca="1" si="971"/>
        <v>0</v>
      </c>
      <c r="CX237">
        <f t="shared" ca="1" si="972"/>
        <v>19.77</v>
      </c>
      <c r="CY237" t="str">
        <f t="shared" ca="1" si="973"/>
        <v>LOST</v>
      </c>
      <c r="CZ237">
        <f t="shared" ca="1" si="974"/>
        <v>2</v>
      </c>
      <c r="DA237">
        <f t="shared" ca="1" si="975"/>
        <v>2</v>
      </c>
      <c r="DB237">
        <f t="shared" ca="1" si="976"/>
        <v>0</v>
      </c>
      <c r="DC237">
        <f t="shared" ca="1" si="977"/>
        <v>0</v>
      </c>
      <c r="DD237">
        <f t="shared" ca="1" si="978"/>
        <v>0</v>
      </c>
      <c r="DE237">
        <f t="shared" ca="1" si="979"/>
        <v>12</v>
      </c>
      <c r="DF237">
        <f t="shared" ca="1" si="980"/>
        <v>46</v>
      </c>
      <c r="DG237">
        <f t="shared" ca="1" si="981"/>
        <v>0</v>
      </c>
      <c r="DH237">
        <f t="shared" ca="1" si="982"/>
        <v>0</v>
      </c>
      <c r="DI237">
        <f t="shared" ca="1" si="983"/>
        <v>0</v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130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334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115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130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130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130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130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130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130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130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130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130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130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130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130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130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130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130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130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130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130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130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130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130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130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130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130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130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130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130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130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130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130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130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130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130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130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130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130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130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130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130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130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130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130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130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130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130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130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130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130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130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130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130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130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130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130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130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130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130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130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130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130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130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130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130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130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130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130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130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130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130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130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130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130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130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130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130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130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130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130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130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130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130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130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130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130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130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130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130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130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130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130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130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130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130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130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130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130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>
        <f t="shared" ca="1" si="1476"/>
        <v>237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130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>
        <f t="shared" ca="1" si="1476"/>
        <v>59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130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>
        <f t="shared" ca="1" si="1476"/>
        <v>9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130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>
        <f t="shared" ca="1" si="1476"/>
        <v>117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130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>
        <f t="shared" ca="1" si="1476"/>
        <v>111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130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40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130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213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130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33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130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162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130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118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130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2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130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120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130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182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130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210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130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116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130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209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130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119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741</v>
      </c>
      <c r="C2" t="s">
        <v>744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17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344</v>
      </c>
      <c r="J2">
        <f ca="1">SUM($P2,$T2,$X2,$AB2,$AF2,$AJ2,$AN2,$AR2,$AV2,$AZ2,$BD2,$BH2,$BL2,$BP2,$BT2,$BX2,$CB2,$CF2,$CJ2,$CN2,$CR2,$CV2,$CZ2,$DD2,$DH2,$DL2)</f>
        <v>262</v>
      </c>
      <c r="K2">
        <f ca="1">I2-J2</f>
        <v>82</v>
      </c>
      <c r="L2">
        <f ca="1">SUM($Q2,$U2,$Y2,$AC2,$AG2,$AK2,$AO2,$AS2,$AW2,$BA2,$BE2,$BI2,$BM2,$BQ2,$BU2,$BY2,$CC2,$CG2,$CK2,$CO2,$CS2,$CW2,$DA2,$DE2,$DI2,$DM2)</f>
        <v>1278</v>
      </c>
      <c r="M2">
        <f ca="1">SUM($N2,$R2,$V2,$Z2,$AD2,$AH2,$AL2,$AP2,$AT2,$AX2,$BB2,$BF2,$BJ2,$BN2,$BR2,$BV2,$BZ2,$CD2,$CH2,$CL2,$CP2,$CT2,$CX2,$DB2,$DF2,$DJ2)</f>
        <v>123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17</v>
      </c>
      <c r="AJ2">
        <f ca="1">INDIRECT("Week"&amp;LEFT(AJ$1,1)&amp;"!J"&amp;$E2)</f>
        <v>18</v>
      </c>
      <c r="AK2">
        <f ca="1">INDIRECT("Week"&amp;LEFT(AK$1,1)&amp;"!K"&amp;$E2)</f>
        <v>80</v>
      </c>
      <c r="AL2">
        <f ca="1">IF(ISBLANK(INDIRECT("Week"&amp;LEFT(AL$1,1)&amp;"!G"&amp;$E2)),"",INDIRECT("Week"&amp;LEFT(AL$1,1)&amp;"!G"&amp;$E2))</f>
        <v>8</v>
      </c>
      <c r="AM2">
        <f ca="1">INDIRECT("Week"&amp;LEFT(AM$1,1)&amp;"!I"&amp;$E2)</f>
        <v>22</v>
      </c>
      <c r="AN2">
        <f ca="1">INDIRECT("Week"&amp;LEFT(AN$1,1)&amp;"!J"&amp;$E2)</f>
        <v>17</v>
      </c>
      <c r="AO2">
        <f ca="1">INDIRECT("Week"&amp;LEFT(AO$1,1)&amp;"!K"&amp;$E2)</f>
        <v>86</v>
      </c>
      <c r="AP2">
        <f ca="1">IF(ISBLANK(INDIRECT("Week"&amp;LEFT(AP$1,1)&amp;"!G"&amp;$E2)),"",INDIRECT("Week"&amp;LEFT(AP$1,1)&amp;"!G"&amp;$E2))</f>
        <v>5</v>
      </c>
      <c r="AQ2">
        <f ca="1">INDIRECT("Week"&amp;LEFT(AQ$1,1)&amp;"!I"&amp;$E2)</f>
        <v>16</v>
      </c>
      <c r="AR2">
        <f ca="1">INDIRECT("Week"&amp;LEFT(AR$1,1)&amp;"!J"&amp;$E2)</f>
        <v>20</v>
      </c>
      <c r="AS2">
        <f ca="1">INDIRECT("Week"&amp;LEFT(AS$1,1)&amp;"!K"&amp;$E2)</f>
        <v>77</v>
      </c>
      <c r="AT2">
        <f ca="1">IF(ISBLANK(INDIRECT("Week"&amp;LEFT(AT$1,1)&amp;"!G"&amp;$E2)),"",INDIRECT("Week"&amp;LEFT(AT$1,1)&amp;"!G"&amp;$E2))</f>
        <v>7</v>
      </c>
      <c r="AU2">
        <f ca="1">INDIRECT("Week"&amp;LEFT(AU$1,1)&amp;"!I"&amp;$E2)</f>
        <v>22</v>
      </c>
      <c r="AV2">
        <f ca="1">INDIRECT("Week"&amp;LEFT(AV$1,1)&amp;"!J"&amp;$E2)</f>
        <v>18</v>
      </c>
      <c r="AW2">
        <f ca="1">INDIRECT("Week"&amp;LEFT(AW$1,1)&amp;"!K"&amp;$E2)</f>
        <v>80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20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10</v>
      </c>
      <c r="BC2">
        <f ca="1">INDIRECT("Week"&amp;LEFT(BC$1,2)&amp;"!I"&amp;$E2)</f>
        <v>24</v>
      </c>
      <c r="BD2">
        <f ca="1">INDIRECT("Week"&amp;LEFT(BD$1,2)&amp;"!J"&amp;$E2)</f>
        <v>9</v>
      </c>
      <c r="BE2">
        <f ca="1">INDIRECT("Week"&amp;LEFT(BE$1,2)&amp;"!K"&amp;$E2)</f>
        <v>82</v>
      </c>
      <c r="BF2">
        <f ca="1">IF(ISBLANK(INDIRECT("Week"&amp;LEFT(BF$1,2)&amp;"!G"&amp;$E2)),"",INDIRECT("Week"&amp;LEFT(BF$1,2)&amp;"!G"&amp;$E2))</f>
        <v>8</v>
      </c>
      <c r="BG2">
        <f ca="1">INDIRECT("Week"&amp;LEFT(BG$1,2)&amp;"!I"&amp;$E2)</f>
        <v>21</v>
      </c>
      <c r="BH2">
        <f ca="1">INDIRECT("Week"&amp;LEFT(BH$1,2)&amp;"!J"&amp;$E2)</f>
        <v>13</v>
      </c>
      <c r="BI2">
        <f ca="1">INDIRECT("Week"&amp;LEFT(BI$1,2)&amp;"!K"&amp;$E2)</f>
        <v>79</v>
      </c>
      <c r="BJ2">
        <f ca="1">IF(ISBLANK(INDIRECT("Week"&amp;LEFT(BJ$1,2)&amp;"!G"&amp;$E2)),"",INDIRECT("Week"&amp;LEFT(BJ$1,2)&amp;"!G"&amp;$E2))</f>
        <v>7</v>
      </c>
      <c r="BK2">
        <f ca="1">INDIRECT("Week"&amp;LEFT(BK$1,2)&amp;"!I"&amp;$E2)</f>
        <v>22</v>
      </c>
      <c r="BL2">
        <f ca="1">INDIRECT("Week"&amp;LEFT(BL$1,2)&amp;"!J"&amp;$E2)</f>
        <v>14</v>
      </c>
      <c r="BM2">
        <f ca="1">INDIRECT("Week"&amp;LEFT(BM$1,2)&amp;"!K"&amp;$E2)</f>
        <v>65</v>
      </c>
      <c r="BN2">
        <f ca="1">IF(ISBLANK(INDIRECT("Week"&amp;LEFT(BN$1,2)&amp;"!G"&amp;$E2)),"",INDIRECT("Week"&amp;LEFT(BN$1,2)&amp;"!G"&amp;$E2))</f>
        <v>9</v>
      </c>
      <c r="BO2">
        <f ca="1">INDIRECT("Week"&amp;LEFT(BO$1,2)&amp;"!I"&amp;$E2)</f>
        <v>23</v>
      </c>
      <c r="BP2">
        <f ca="1">INDIRECT("Week"&amp;LEFT(BP$1,2)&amp;"!J"&amp;$E2)</f>
        <v>16</v>
      </c>
      <c r="BQ2">
        <f ca="1">INDIRECT("Week"&amp;LEFT(BQ$1,2)&amp;"!K"&amp;$E2)</f>
        <v>84</v>
      </c>
      <c r="BR2">
        <f ca="1">IF(ISBLANK(INDIRECT("Week"&amp;LEFT(BR$1,2)&amp;"!G"&amp;$E2)),"",INDIRECT("Week"&amp;LEFT(BR$1,2)&amp;"!G"&amp;$E2))</f>
        <v>6</v>
      </c>
      <c r="BS2">
        <f ca="1">INDIRECT("Week"&amp;LEFT(BS$1,2)&amp;"!I"&amp;$E2)</f>
        <v>19</v>
      </c>
      <c r="BT2">
        <f ca="1">INDIRECT("Week"&amp;LEFT(BT$1,2)&amp;"!J"&amp;$E2)</f>
        <v>16</v>
      </c>
      <c r="BU2">
        <f ca="1">INDIRECT("Week"&amp;LEFT(BU$1,2)&amp;"!K"&amp;$E2)</f>
        <v>64</v>
      </c>
      <c r="BV2">
        <f ca="1">IF(ISBLANK(INDIRECT("Week"&amp;LEFT(BV$1,2)&amp;"!G"&amp;$E2)),"",INDIRECT("Week"&amp;LEFT(BV$1,2)&amp;"!G"&amp;$E2))</f>
        <v>4</v>
      </c>
      <c r="BW2">
        <f ca="1">INDIRECT("Week"&amp;LEFT(BW$1,2)&amp;"!I"&amp;$E2)</f>
        <v>14</v>
      </c>
      <c r="BX2">
        <f ca="1">INDIRECT("Week"&amp;LEFT(BX$1,2)&amp;"!J"&amp;$E2)</f>
        <v>19</v>
      </c>
      <c r="BY2">
        <f ca="1">INDIRECT("Week"&amp;LEFT(BY$1,2)&amp;"!K"&amp;$E2)</f>
        <v>74</v>
      </c>
      <c r="BZ2">
        <f ca="1">IF(ISBLANK(INDIRECT("Week"&amp;LEFT(BZ$1,2)&amp;"!G"&amp;$E2)),"",INDIRECT("Week"&amp;LEFT(BZ$1,2)&amp;"!G"&amp;$E2))</f>
        <v>5</v>
      </c>
      <c r="CA2">
        <f ca="1">INDIRECT("Week"&amp;LEFT(CA$1,2)&amp;"!I"&amp;$E2)</f>
        <v>16</v>
      </c>
      <c r="CB2">
        <f ca="1">INDIRECT("Week"&amp;LEFT(CB$1,2)&amp;"!J"&amp;$E2)</f>
        <v>19</v>
      </c>
      <c r="CC2">
        <f ca="1">INDIRECT("Week"&amp;LEFT(CC$1,2)&amp;"!K"&amp;$E2)</f>
        <v>82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678</v>
      </c>
      <c r="C3" t="s">
        <v>680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4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280</v>
      </c>
      <c r="J3">
        <f t="shared" ref="J3:J15" ca="1" si="4">SUM($P3,$T3,$X3,$AB3,$AF3,$AJ3,$AN3,$AR3,$AV3,$AZ3,$BD3,$BH3,$BL3,$BP3,$BT3,$BX3,$CB3,$CF3,$CJ3,$CN3,$CR3,$CV3,$CZ3,$DD3,$DH3,$DL3)</f>
        <v>318</v>
      </c>
      <c r="K3">
        <f t="shared" ref="K3:K15" ca="1" si="5">I3-J3</f>
        <v>-38</v>
      </c>
      <c r="L3">
        <f t="shared" ref="L3:L15" ca="1" si="6">SUM($Q3,$U3,$Y3,$AC3,$AG3,$AK3,$AO3,$AS3,$AW3,$BA3,$BE3,$BI3,$BM3,$BQ3,$BU3,$BY3,$CC3,$CG3,$CK3,$CO3,$CS3,$CW3,$DA3,$DE3,$DI3,$DM3)</f>
        <v>1017</v>
      </c>
      <c r="M3">
        <f t="shared" ref="M3:M13" ca="1" si="7">SUM($N3,$R3,$V3,$Z3,$AD3,$AH3,$AL3,$AP3,$AT3,$AX3,$BB3,$BF3,$BJ3,$BN3,$BR3,$BV3,$BZ3,$CD3,$CH3,$CL3,$CP3,$CT3,$CX3,$DB3,$DF3,$DJ3)</f>
        <v>89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>
        <f t="shared" ref="AH3:AH15" ca="1" si="28">IF(ISBLANK(INDIRECT("Week"&amp;LEFT(AH$1,1)&amp;"!G"&amp;$E3)),"",INDIRECT("Week"&amp;LEFT(AH$1,1)&amp;"!G"&amp;$E3))</f>
        <v>6</v>
      </c>
      <c r="AI3">
        <f t="shared" ref="AI3:AI15" ca="1" si="29">INDIRECT("Week"&amp;LEFT(AI$1,1)&amp;"!I"&amp;$E3)</f>
        <v>17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60</v>
      </c>
      <c r="AL3">
        <f t="shared" ref="AL3:AL15" ca="1" si="32">IF(ISBLANK(INDIRECT("Week"&amp;LEFT(AL$1,1)&amp;"!G"&amp;$E3)),"",INDIRECT("Week"&amp;LEFT(AL$1,1)&amp;"!G"&amp;$E3))</f>
        <v>4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22</v>
      </c>
      <c r="AR3">
        <f t="shared" ref="AR3:AR15" ca="1" si="38">INDIRECT("Week"&amp;LEFT(AR$1,1)&amp;"!J"&amp;$E3)</f>
        <v>15</v>
      </c>
      <c r="AS3">
        <f t="shared" ref="AS3:AS15" ca="1" si="39">INDIRECT("Week"&amp;LEFT(AS$1,1)&amp;"!K"&amp;$E3)</f>
        <v>66</v>
      </c>
      <c r="AT3">
        <f t="shared" ref="AT3:AT15" ca="1" si="40">IF(ISBLANK(INDIRECT("Week"&amp;LEFT(AT$1,1)&amp;"!G"&amp;$E3)),"",INDIRECT("Week"&amp;LEFT(AT$1,1)&amp;"!G"&amp;$E3))</f>
        <v>10</v>
      </c>
      <c r="AU3">
        <f t="shared" ref="AU3:AU15" ca="1" si="41">INDIRECT("Week"&amp;LEFT(AU$1,1)&amp;"!I"&amp;$E3)</f>
        <v>26</v>
      </c>
      <c r="AV3">
        <f t="shared" ref="AV3:AV15" ca="1" si="42">INDIRECT("Week"&amp;LEFT(AV$1,1)&amp;"!J"&amp;$E3)</f>
        <v>6</v>
      </c>
      <c r="AW3">
        <f t="shared" ref="AW3:AW15" ca="1" si="43">INDIRECT("Week"&amp;LEFT(AW$1,1)&amp;"!K"&amp;$E3)</f>
        <v>79</v>
      </c>
      <c r="AX3">
        <f t="shared" ref="AX3:AX15" ca="1" si="44">IF(ISBLANK(INDIRECT("Week"&amp;LEFT(AX$1,2)&amp;"!G"&amp;$E3)),"",INDIRECT("Week"&amp;LEFT(AX$1,2)&amp;"!G"&amp;$E3))</f>
        <v>9</v>
      </c>
      <c r="AY3">
        <f t="shared" ref="AY3:AY15" ca="1" si="45">INDIRECT("Week"&amp;LEFT(AY$1,2)&amp;"!I"&amp;$E3)</f>
        <v>24</v>
      </c>
      <c r="AZ3">
        <f t="shared" ref="AZ3:AZ15" ca="1" si="46">INDIRECT("Week"&amp;LEFT(AZ$1,2)&amp;"!J"&amp;$E3)</f>
        <v>10</v>
      </c>
      <c r="BA3">
        <f t="shared" ref="BA3:BA15" ca="1" si="47">INDIRECT("Week"&amp;LEFT(BA$1,2)&amp;"!K"&amp;$E3)</f>
        <v>53</v>
      </c>
      <c r="BB3">
        <f t="shared" ref="BB3:BB15" ca="1" si="48">IF(ISBLANK(INDIRECT("Week"&amp;LEFT(BB$1,2)&amp;"!G"&amp;$E3)),"",INDIRECT("Week"&amp;LEFT(BB$1,2)&amp;"!G"&amp;$E3))</f>
        <v>5</v>
      </c>
      <c r="BC3">
        <f t="shared" ref="BC3:BC15" ca="1" si="49">INDIRECT("Week"&amp;LEFT(BC$1,2)&amp;"!I"&amp;$E3)</f>
        <v>18</v>
      </c>
      <c r="BD3">
        <f t="shared" ref="BD3:BD15" ca="1" si="50">INDIRECT("Week"&amp;LEFT(BD$1,2)&amp;"!J"&amp;$E3)</f>
        <v>17</v>
      </c>
      <c r="BE3">
        <f t="shared" ref="BE3:BE15" ca="1" si="51">INDIRECT("Week"&amp;LEFT(BE$1,2)&amp;"!K"&amp;$E3)</f>
        <v>55</v>
      </c>
      <c r="BF3">
        <f t="shared" ref="BF3:BF15" ca="1" si="52">IF(ISBLANK(INDIRECT("Week"&amp;LEFT(BF$1,2)&amp;"!G"&amp;$E3)),"",INDIRECT("Week"&amp;LEFT(BF$1,2)&amp;"!G"&amp;$E3))</f>
        <v>2</v>
      </c>
      <c r="BG3">
        <f t="shared" ref="BG3:BG15" ca="1" si="53">INDIRECT("Week"&amp;LEFT(BG$1,2)&amp;"!I"&amp;$E3)</f>
        <v>10</v>
      </c>
      <c r="BH3">
        <f t="shared" ref="BH3:BH15" ca="1" si="54">INDIRECT("Week"&amp;LEFT(BH$1,2)&amp;"!J"&amp;$E3)</f>
        <v>22</v>
      </c>
      <c r="BI3">
        <f t="shared" ref="BI3:BI15" ca="1" si="55">INDIRECT("Week"&amp;LEFT(BI$1,2)&amp;"!K"&amp;$E3)</f>
        <v>52</v>
      </c>
      <c r="BJ3">
        <f t="shared" ref="BJ3:BJ15" ca="1" si="56">IF(ISBLANK(INDIRECT("Week"&amp;LEFT(BJ$1,2)&amp;"!G"&amp;$E3)),"",INDIRECT("Week"&amp;LEFT(BJ$1,2)&amp;"!G"&amp;$E3))</f>
        <v>5</v>
      </c>
      <c r="BK3">
        <f t="shared" ref="BK3:BK15" ca="1" si="57">INDIRECT("Week"&amp;LEFT(BK$1,2)&amp;"!I"&amp;$E3)</f>
        <v>16</v>
      </c>
      <c r="BL3">
        <f t="shared" ref="BL3:BL15" ca="1" si="58">INDIRECT("Week"&amp;LEFT(BL$1,2)&amp;"!J"&amp;$E3)</f>
        <v>19</v>
      </c>
      <c r="BM3">
        <f t="shared" ref="BM3:BM15" ca="1" si="59">INDIRECT("Week"&amp;LEFT(BM$1,2)&amp;"!K"&amp;$E3)</f>
        <v>51</v>
      </c>
      <c r="BN3">
        <f t="shared" ref="BN3:BN15" ca="1" si="60">IF(ISBLANK(INDIRECT("Week"&amp;LEFT(BN$1,2)&amp;"!G"&amp;$E3)),"",INDIRECT("Week"&amp;LEFT(BN$1,2)&amp;"!G"&amp;$E3))</f>
        <v>3</v>
      </c>
      <c r="BO3">
        <f t="shared" ref="BO3:BO15" ca="1" si="61">INDIRECT("Week"&amp;LEFT(BO$1,2)&amp;"!I"&amp;$E3)</f>
        <v>16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56</v>
      </c>
      <c r="BR3">
        <f t="shared" ref="BR3:BR15" ca="1" si="64">IF(ISBLANK(INDIRECT("Week"&amp;LEFT(BR$1,2)&amp;"!G"&amp;$E3)),"",INDIRECT("Week"&amp;LEFT(BR$1,2)&amp;"!G"&amp;$E3))</f>
        <v>3</v>
      </c>
      <c r="BS3">
        <f t="shared" ref="BS3:BS15" ca="1" si="65">INDIRECT("Week"&amp;LEFT(BS$1,2)&amp;"!I"&amp;$E3)</f>
        <v>12</v>
      </c>
      <c r="BT3">
        <f t="shared" ref="BT3:BT15" ca="1" si="66">INDIRECT("Week"&amp;LEFT(BT$1,2)&amp;"!J"&amp;$E3)</f>
        <v>22</v>
      </c>
      <c r="BU3">
        <f t="shared" ref="BU3:BU15" ca="1" si="67">INDIRECT("Week"&amp;LEFT(BU$1,2)&amp;"!K"&amp;$E3)</f>
        <v>62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13</v>
      </c>
      <c r="BX3">
        <f t="shared" ref="BX3:BX15" ca="1" si="70">INDIRECT("Week"&amp;LEFT(BX$1,2)&amp;"!J"&amp;$E3)</f>
        <v>24</v>
      </c>
      <c r="BY3">
        <f t="shared" ref="BY3:BY15" ca="1" si="71">INDIRECT("Week"&amp;LEFT(BY$1,2)&amp;"!K"&amp;$E3)</f>
        <v>63</v>
      </c>
      <c r="BZ3">
        <f t="shared" ref="BZ3:BZ15" ca="1" si="72">IF(ISBLANK(INDIRECT("Week"&amp;LEFT(BZ$1,2)&amp;"!G"&amp;$E3)),"",INDIRECT("Week"&amp;LEFT(BZ$1,2)&amp;"!G"&amp;$E3))</f>
        <v>9</v>
      </c>
      <c r="CA3">
        <f t="shared" ref="CA3:CA15" ca="1" si="73">INDIRECT("Week"&amp;LEFT(CA$1,2)&amp;"!I"&amp;$E3)</f>
        <v>22</v>
      </c>
      <c r="CB3">
        <f t="shared" ref="CB3:CB15" ca="1" si="74">INDIRECT("Week"&amp;LEFT(CB$1,2)&amp;"!J"&amp;$E3)</f>
        <v>14</v>
      </c>
      <c r="CC3">
        <f t="shared" ref="CC3:CC15" ca="1" si="75">INDIRECT("Week"&amp;LEFT(CC$1,2)&amp;"!K"&amp;$E3)</f>
        <v>61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564</v>
      </c>
      <c r="C4" t="s">
        <v>565</v>
      </c>
      <c r="D4" t="s">
        <v>75</v>
      </c>
      <c r="E4">
        <f t="shared" ref="E4:E15" si="96">E3+17</f>
        <v>41</v>
      </c>
      <c r="F4">
        <f t="shared" ca="1" si="0"/>
        <v>17</v>
      </c>
      <c r="G4">
        <f t="shared" ca="1" si="1"/>
        <v>2</v>
      </c>
      <c r="H4">
        <f t="shared" ca="1" si="2"/>
        <v>2</v>
      </c>
      <c r="I4">
        <f t="shared" ca="1" si="3"/>
        <v>237</v>
      </c>
      <c r="J4">
        <f t="shared" ca="1" si="4"/>
        <v>365</v>
      </c>
      <c r="K4">
        <f t="shared" ca="1" si="5"/>
        <v>-128</v>
      </c>
      <c r="L4">
        <f t="shared" ca="1" si="6"/>
        <v>943</v>
      </c>
      <c r="M4">
        <f t="shared" ca="1" si="7"/>
        <v>70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>
        <f t="shared" ca="1" si="20"/>
        <v>2</v>
      </c>
      <c r="AA4">
        <f t="shared" ca="1" si="21"/>
        <v>9</v>
      </c>
      <c r="AB4">
        <f t="shared" ca="1" si="22"/>
        <v>25</v>
      </c>
      <c r="AC4">
        <f t="shared" ca="1" si="23"/>
        <v>63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>
        <f t="shared" ca="1" si="28"/>
        <v>10</v>
      </c>
      <c r="AI4">
        <f t="shared" ca="1" si="29"/>
        <v>24</v>
      </c>
      <c r="AJ4">
        <f t="shared" ca="1" si="30"/>
        <v>11</v>
      </c>
      <c r="AK4">
        <f t="shared" ca="1" si="31"/>
        <v>67</v>
      </c>
      <c r="AL4">
        <f t="shared" ca="1" si="32"/>
        <v>2</v>
      </c>
      <c r="AM4">
        <f t="shared" ca="1" si="33"/>
        <v>12</v>
      </c>
      <c r="AN4">
        <f t="shared" ca="1" si="34"/>
        <v>25</v>
      </c>
      <c r="AO4">
        <f t="shared" ca="1" si="35"/>
        <v>41</v>
      </c>
      <c r="AP4">
        <f t="shared" ca="1" si="36"/>
        <v>3</v>
      </c>
      <c r="AQ4">
        <f t="shared" ca="1" si="37"/>
        <v>15</v>
      </c>
      <c r="AR4">
        <f t="shared" ca="1" si="38"/>
        <v>22</v>
      </c>
      <c r="AS4">
        <f t="shared" ca="1" si="39"/>
        <v>47</v>
      </c>
      <c r="AT4">
        <f t="shared" ca="1" si="40"/>
        <v>5</v>
      </c>
      <c r="AU4">
        <f t="shared" ca="1" si="41"/>
        <v>15</v>
      </c>
      <c r="AV4">
        <f t="shared" ca="1" si="42"/>
        <v>21</v>
      </c>
      <c r="AW4">
        <f t="shared" ca="1" si="43"/>
        <v>67</v>
      </c>
      <c r="AX4">
        <f t="shared" ca="1" si="44"/>
        <v>4</v>
      </c>
      <c r="AY4">
        <f t="shared" ca="1" si="45"/>
        <v>15</v>
      </c>
      <c r="AZ4">
        <f t="shared" ca="1" si="46"/>
        <v>20</v>
      </c>
      <c r="BA4">
        <f t="shared" ca="1" si="47"/>
        <v>59</v>
      </c>
      <c r="BB4">
        <f t="shared" ca="1" si="48"/>
        <v>4</v>
      </c>
      <c r="BC4">
        <f t="shared" ca="1" si="49"/>
        <v>9</v>
      </c>
      <c r="BD4">
        <f t="shared" ca="1" si="50"/>
        <v>24</v>
      </c>
      <c r="BE4">
        <f t="shared" ca="1" si="51"/>
        <v>49</v>
      </c>
      <c r="BF4">
        <f t="shared" ca="1" si="52"/>
        <v>4</v>
      </c>
      <c r="BG4">
        <f t="shared" ca="1" si="53"/>
        <v>11</v>
      </c>
      <c r="BH4">
        <f t="shared" ca="1" si="54"/>
        <v>23</v>
      </c>
      <c r="BI4">
        <f t="shared" ca="1" si="55"/>
        <v>58</v>
      </c>
      <c r="BJ4">
        <f t="shared" ca="1" si="56"/>
        <v>1</v>
      </c>
      <c r="BK4">
        <f t="shared" ca="1" si="57"/>
        <v>10</v>
      </c>
      <c r="BL4">
        <f t="shared" ca="1" si="58"/>
        <v>25</v>
      </c>
      <c r="BM4">
        <f t="shared" ca="1" si="59"/>
        <v>47</v>
      </c>
      <c r="BN4">
        <f t="shared" ca="1" si="60"/>
        <v>7</v>
      </c>
      <c r="BO4">
        <f t="shared" ca="1" si="61"/>
        <v>19</v>
      </c>
      <c r="BP4">
        <f t="shared" ca="1" si="62"/>
        <v>17</v>
      </c>
      <c r="BQ4">
        <f t="shared" ca="1" si="63"/>
        <v>52</v>
      </c>
      <c r="BR4">
        <f t="shared" ca="1" si="64"/>
        <v>6</v>
      </c>
      <c r="BS4">
        <f t="shared" ca="1" si="65"/>
        <v>17</v>
      </c>
      <c r="BT4">
        <f t="shared" ca="1" si="66"/>
        <v>15</v>
      </c>
      <c r="BU4">
        <f t="shared" ca="1" si="67"/>
        <v>56</v>
      </c>
      <c r="BV4">
        <f t="shared" ca="1" si="68"/>
        <v>6</v>
      </c>
      <c r="BW4">
        <f t="shared" ca="1" si="69"/>
        <v>18</v>
      </c>
      <c r="BX4">
        <f t="shared" ca="1" si="70"/>
        <v>19</v>
      </c>
      <c r="BY4">
        <f t="shared" ca="1" si="71"/>
        <v>62</v>
      </c>
      <c r="BZ4">
        <f t="shared" ca="1" si="72"/>
        <v>3</v>
      </c>
      <c r="CA4">
        <f t="shared" ca="1" si="73"/>
        <v>14</v>
      </c>
      <c r="CB4">
        <f t="shared" ca="1" si="74"/>
        <v>22</v>
      </c>
      <c r="CC4">
        <f t="shared" ca="1" si="75"/>
        <v>52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679</v>
      </c>
      <c r="C5" t="s">
        <v>681</v>
      </c>
      <c r="D5" t="s">
        <v>76</v>
      </c>
      <c r="E5">
        <f t="shared" si="96"/>
        <v>58</v>
      </c>
      <c r="F5">
        <f t="shared" ca="1" si="0"/>
        <v>17</v>
      </c>
      <c r="G5">
        <f t="shared" ca="1" si="1"/>
        <v>3</v>
      </c>
      <c r="H5">
        <f t="shared" ca="1" si="2"/>
        <v>3</v>
      </c>
      <c r="I5">
        <f t="shared" ca="1" si="3"/>
        <v>260</v>
      </c>
      <c r="J5">
        <f t="shared" ca="1" si="4"/>
        <v>352</v>
      </c>
      <c r="K5">
        <f t="shared" ca="1" si="5"/>
        <v>-92</v>
      </c>
      <c r="L5">
        <f t="shared" ca="1" si="6"/>
        <v>1015</v>
      </c>
      <c r="M5">
        <f t="shared" ca="1" si="7"/>
        <v>78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>
        <f t="shared" ca="1" si="28"/>
        <v>3</v>
      </c>
      <c r="AI5">
        <f t="shared" ca="1" si="29"/>
        <v>12</v>
      </c>
      <c r="AJ5">
        <f t="shared" ca="1" si="30"/>
        <v>24</v>
      </c>
      <c r="AK5">
        <f t="shared" ca="1" si="31"/>
        <v>68</v>
      </c>
      <c r="AL5">
        <f t="shared" ca="1" si="32"/>
        <v>10</v>
      </c>
      <c r="AM5">
        <f t="shared" ca="1" si="33"/>
        <v>25</v>
      </c>
      <c r="AN5">
        <f t="shared" ca="1" si="34"/>
        <v>12</v>
      </c>
      <c r="AO5">
        <f t="shared" ca="1" si="35"/>
        <v>65</v>
      </c>
      <c r="AP5">
        <f t="shared" ca="1" si="36"/>
        <v>6</v>
      </c>
      <c r="AQ5">
        <f t="shared" ca="1" si="37"/>
        <v>21</v>
      </c>
      <c r="AR5">
        <f t="shared" ca="1" si="38"/>
        <v>16</v>
      </c>
      <c r="AS5">
        <f t="shared" ca="1" si="39"/>
        <v>69</v>
      </c>
      <c r="AT5">
        <f t="shared" ca="1" si="40"/>
        <v>7</v>
      </c>
      <c r="AU5">
        <f t="shared" ca="1" si="41"/>
        <v>21</v>
      </c>
      <c r="AV5">
        <f t="shared" ca="1" si="42"/>
        <v>18</v>
      </c>
      <c r="AW5">
        <f t="shared" ca="1" si="43"/>
        <v>64</v>
      </c>
      <c r="AX5">
        <f t="shared" ca="1" si="44"/>
        <v>3</v>
      </c>
      <c r="AY5">
        <f t="shared" ca="1" si="45"/>
        <v>11</v>
      </c>
      <c r="AZ5">
        <f t="shared" ca="1" si="46"/>
        <v>24</v>
      </c>
      <c r="BA5">
        <f t="shared" ca="1" si="47"/>
        <v>61</v>
      </c>
      <c r="BB5">
        <f t="shared" ca="1" si="48"/>
        <v>7</v>
      </c>
      <c r="BC5">
        <f t="shared" ca="1" si="49"/>
        <v>17</v>
      </c>
      <c r="BD5">
        <f t="shared" ca="1" si="50"/>
        <v>18</v>
      </c>
      <c r="BE5">
        <f t="shared" ca="1" si="51"/>
        <v>65</v>
      </c>
      <c r="BF5">
        <f t="shared" ca="1" si="52"/>
        <v>3</v>
      </c>
      <c r="BG5">
        <f t="shared" ca="1" si="53"/>
        <v>16</v>
      </c>
      <c r="BH5">
        <f t="shared" ca="1" si="54"/>
        <v>23</v>
      </c>
      <c r="BI5">
        <f t="shared" ca="1" si="55"/>
        <v>57</v>
      </c>
      <c r="BJ5">
        <f t="shared" ca="1" si="56"/>
        <v>5</v>
      </c>
      <c r="BK5">
        <f t="shared" ca="1" si="57"/>
        <v>14</v>
      </c>
      <c r="BL5">
        <f t="shared" ca="1" si="58"/>
        <v>22</v>
      </c>
      <c r="BM5">
        <f t="shared" ca="1" si="59"/>
        <v>48</v>
      </c>
      <c r="BN5">
        <f t="shared" ca="1" si="60"/>
        <v>1</v>
      </c>
      <c r="BO5">
        <f t="shared" ca="1" si="61"/>
        <v>5</v>
      </c>
      <c r="BP5">
        <f t="shared" ca="1" si="62"/>
        <v>27</v>
      </c>
      <c r="BQ5">
        <f t="shared" ca="1" si="63"/>
        <v>52</v>
      </c>
      <c r="BR5">
        <f t="shared" ca="1" si="64"/>
        <v>4</v>
      </c>
      <c r="BS5">
        <f t="shared" ca="1" si="65"/>
        <v>15</v>
      </c>
      <c r="BT5">
        <f t="shared" ca="1" si="66"/>
        <v>22</v>
      </c>
      <c r="BU5">
        <f t="shared" ca="1" si="67"/>
        <v>64</v>
      </c>
      <c r="BV5">
        <f t="shared" ca="1" si="68"/>
        <v>6</v>
      </c>
      <c r="BW5">
        <f t="shared" ca="1" si="69"/>
        <v>19</v>
      </c>
      <c r="BX5">
        <f t="shared" ca="1" si="70"/>
        <v>18</v>
      </c>
      <c r="BY5">
        <f t="shared" ca="1" si="71"/>
        <v>63</v>
      </c>
      <c r="BZ5">
        <f t="shared" ca="1" si="72"/>
        <v>5</v>
      </c>
      <c r="CA5">
        <f t="shared" ca="1" si="73"/>
        <v>14</v>
      </c>
      <c r="CB5">
        <f t="shared" ca="1" si="74"/>
        <v>21</v>
      </c>
      <c r="CC5">
        <f t="shared" ca="1" si="75"/>
        <v>55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651</v>
      </c>
      <c r="C6" t="s">
        <v>652</v>
      </c>
      <c r="D6" t="s">
        <v>77</v>
      </c>
      <c r="E6">
        <f t="shared" si="96"/>
        <v>75</v>
      </c>
      <c r="F6">
        <f t="shared" ca="1" si="0"/>
        <v>17</v>
      </c>
      <c r="G6">
        <f t="shared" ca="1" si="1"/>
        <v>2</v>
      </c>
      <c r="H6">
        <f t="shared" ca="1" si="2"/>
        <v>3</v>
      </c>
      <c r="I6">
        <f t="shared" ca="1" si="3"/>
        <v>221</v>
      </c>
      <c r="J6">
        <f t="shared" ca="1" si="4"/>
        <v>364</v>
      </c>
      <c r="K6">
        <f t="shared" ca="1" si="5"/>
        <v>-143</v>
      </c>
      <c r="L6">
        <f t="shared" ca="1" si="6"/>
        <v>865</v>
      </c>
      <c r="M6">
        <f t="shared" ca="1" si="7"/>
        <v>68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>
        <f t="shared" ca="1" si="28"/>
        <v>2</v>
      </c>
      <c r="AI6">
        <f t="shared" ca="1" si="29"/>
        <v>11</v>
      </c>
      <c r="AJ6">
        <f t="shared" ca="1" si="30"/>
        <v>24</v>
      </c>
      <c r="AK6">
        <f t="shared" ca="1" si="31"/>
        <v>55</v>
      </c>
      <c r="AL6">
        <f t="shared" ca="1" si="32"/>
        <v>7</v>
      </c>
      <c r="AM6">
        <f t="shared" ca="1" si="33"/>
        <v>19</v>
      </c>
      <c r="AN6">
        <f t="shared" ca="1" si="34"/>
        <v>18</v>
      </c>
      <c r="AO6">
        <f t="shared" ca="1" si="35"/>
        <v>64</v>
      </c>
      <c r="AP6">
        <f t="shared" ca="1" si="36"/>
        <v>3</v>
      </c>
      <c r="AQ6">
        <f t="shared" ca="1" si="37"/>
        <v>12</v>
      </c>
      <c r="AR6">
        <f t="shared" ca="1" si="38"/>
        <v>20</v>
      </c>
      <c r="AS6">
        <f t="shared" ca="1" si="39"/>
        <v>43</v>
      </c>
      <c r="AT6">
        <f t="shared" ca="1" si="40"/>
        <v>5</v>
      </c>
      <c r="AU6">
        <f t="shared" ca="1" si="41"/>
        <v>18</v>
      </c>
      <c r="AV6">
        <f t="shared" ca="1" si="42"/>
        <v>21</v>
      </c>
      <c r="AW6">
        <f t="shared" ca="1" si="43"/>
        <v>50</v>
      </c>
      <c r="AX6">
        <f t="shared" ca="1" si="44"/>
        <v>3</v>
      </c>
      <c r="AY6">
        <f t="shared" ca="1" si="45"/>
        <v>10</v>
      </c>
      <c r="AZ6">
        <f t="shared" ca="1" si="46"/>
        <v>24</v>
      </c>
      <c r="BA6">
        <f t="shared" ca="1" si="47"/>
        <v>44</v>
      </c>
      <c r="BB6">
        <f t="shared" ca="1" si="48"/>
        <v>1</v>
      </c>
      <c r="BC6">
        <f t="shared" ca="1" si="49"/>
        <v>9</v>
      </c>
      <c r="BD6">
        <f t="shared" ca="1" si="50"/>
        <v>26</v>
      </c>
      <c r="BE6">
        <f t="shared" ca="1" si="51"/>
        <v>37</v>
      </c>
      <c r="BF6">
        <f t="shared" ca="1" si="52"/>
        <v>4</v>
      </c>
      <c r="BG6">
        <f t="shared" ca="1" si="53"/>
        <v>13</v>
      </c>
      <c r="BH6">
        <f t="shared" ca="1" si="54"/>
        <v>21</v>
      </c>
      <c r="BI6">
        <f t="shared" ca="1" si="55"/>
        <v>48</v>
      </c>
      <c r="BJ6">
        <f t="shared" ca="1" si="56"/>
        <v>3</v>
      </c>
      <c r="BK6">
        <f t="shared" ca="1" si="57"/>
        <v>11</v>
      </c>
      <c r="BL6">
        <f t="shared" ca="1" si="58"/>
        <v>24</v>
      </c>
      <c r="BM6">
        <f t="shared" ca="1" si="59"/>
        <v>53</v>
      </c>
      <c r="BN6">
        <f t="shared" ca="1" si="60"/>
        <v>3</v>
      </c>
      <c r="BO6">
        <f t="shared" ca="1" si="61"/>
        <v>11</v>
      </c>
      <c r="BP6">
        <f t="shared" ca="1" si="62"/>
        <v>25</v>
      </c>
      <c r="BQ6">
        <f t="shared" ca="1" si="63"/>
        <v>50</v>
      </c>
      <c r="BR6">
        <f t="shared" ca="1" si="64"/>
        <v>6</v>
      </c>
      <c r="BS6">
        <f t="shared" ca="1" si="65"/>
        <v>15</v>
      </c>
      <c r="BT6">
        <f t="shared" ca="1" si="66"/>
        <v>17</v>
      </c>
      <c r="BU6">
        <f t="shared" ca="1" si="67"/>
        <v>53</v>
      </c>
      <c r="BV6">
        <f t="shared" ca="1" si="68"/>
        <v>6</v>
      </c>
      <c r="BW6">
        <f t="shared" ca="1" si="69"/>
        <v>16</v>
      </c>
      <c r="BX6">
        <f t="shared" ca="1" si="70"/>
        <v>17</v>
      </c>
      <c r="BY6">
        <f t="shared" ca="1" si="71"/>
        <v>51</v>
      </c>
      <c r="BZ6">
        <f t="shared" ca="1" si="72"/>
        <v>3</v>
      </c>
      <c r="CA6">
        <f t="shared" ca="1" si="73"/>
        <v>11</v>
      </c>
      <c r="CB6">
        <f t="shared" ca="1" si="74"/>
        <v>24</v>
      </c>
      <c r="CC6">
        <f t="shared" ca="1" si="75"/>
        <v>44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740</v>
      </c>
      <c r="C7" s="224" t="s">
        <v>742</v>
      </c>
      <c r="D7" t="s">
        <v>78</v>
      </c>
      <c r="E7">
        <f t="shared" si="96"/>
        <v>92</v>
      </c>
      <c r="F7">
        <f t="shared" ca="1" si="0"/>
        <v>17</v>
      </c>
      <c r="G7">
        <f t="shared" ca="1" si="1"/>
        <v>10</v>
      </c>
      <c r="H7">
        <f t="shared" ca="1" si="2"/>
        <v>1</v>
      </c>
      <c r="I7">
        <f t="shared" ca="1" si="3"/>
        <v>342</v>
      </c>
      <c r="J7">
        <f t="shared" ca="1" si="4"/>
        <v>258</v>
      </c>
      <c r="K7">
        <f t="shared" ca="1" si="5"/>
        <v>84</v>
      </c>
      <c r="L7">
        <f t="shared" ca="1" si="6"/>
        <v>1312</v>
      </c>
      <c r="M7">
        <f t="shared" ca="1" si="7"/>
        <v>121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>
        <f t="shared" ca="1" si="28"/>
        <v>9</v>
      </c>
      <c r="AI7">
        <f t="shared" ca="1" si="29"/>
        <v>24</v>
      </c>
      <c r="AJ7">
        <f t="shared" ca="1" si="30"/>
        <v>12</v>
      </c>
      <c r="AK7">
        <f t="shared" ca="1" si="31"/>
        <v>73</v>
      </c>
      <c r="AL7">
        <f t="shared" ca="1" si="32"/>
        <v>8</v>
      </c>
      <c r="AM7">
        <f t="shared" ca="1" si="33"/>
        <v>21</v>
      </c>
      <c r="AN7">
        <f t="shared" ca="1" si="34"/>
        <v>16</v>
      </c>
      <c r="AO7">
        <f t="shared" ca="1" si="35"/>
        <v>83</v>
      </c>
      <c r="AP7">
        <f t="shared" ca="1" si="36"/>
        <v>5</v>
      </c>
      <c r="AQ7">
        <f t="shared" ca="1" si="37"/>
        <v>16</v>
      </c>
      <c r="AR7">
        <f t="shared" ca="1" si="38"/>
        <v>18</v>
      </c>
      <c r="AS7">
        <f t="shared" ca="1" si="39"/>
        <v>72</v>
      </c>
      <c r="AT7">
        <f t="shared" ca="1" si="40"/>
        <v>5</v>
      </c>
      <c r="AU7">
        <f t="shared" ca="1" si="41"/>
        <v>18</v>
      </c>
      <c r="AV7">
        <f t="shared" ca="1" si="42"/>
        <v>22</v>
      </c>
      <c r="AW7">
        <f t="shared" ca="1" si="43"/>
        <v>76</v>
      </c>
      <c r="AX7">
        <f t="shared" ca="1" si="44"/>
        <v>5</v>
      </c>
      <c r="AY7">
        <f t="shared" ca="1" si="45"/>
        <v>15</v>
      </c>
      <c r="AZ7">
        <f t="shared" ca="1" si="46"/>
        <v>18</v>
      </c>
      <c r="BA7">
        <f t="shared" ca="1" si="47"/>
        <v>76</v>
      </c>
      <c r="BB7">
        <f t="shared" ca="1" si="48"/>
        <v>4</v>
      </c>
      <c r="BC7">
        <f t="shared" ca="1" si="49"/>
        <v>16</v>
      </c>
      <c r="BD7">
        <f t="shared" ca="1" si="50"/>
        <v>21</v>
      </c>
      <c r="BE7">
        <f t="shared" ca="1" si="51"/>
        <v>82</v>
      </c>
      <c r="BF7">
        <f t="shared" ca="1" si="52"/>
        <v>8</v>
      </c>
      <c r="BG7">
        <f t="shared" ca="1" si="53"/>
        <v>23</v>
      </c>
      <c r="BH7">
        <f t="shared" ca="1" si="54"/>
        <v>11</v>
      </c>
      <c r="BI7">
        <f t="shared" ca="1" si="55"/>
        <v>75</v>
      </c>
      <c r="BJ7">
        <f t="shared" ca="1" si="56"/>
        <v>10</v>
      </c>
      <c r="BK7">
        <f t="shared" ca="1" si="57"/>
        <v>24</v>
      </c>
      <c r="BL7">
        <f t="shared" ca="1" si="58"/>
        <v>8</v>
      </c>
      <c r="BM7">
        <f t="shared" ca="1" si="59"/>
        <v>73</v>
      </c>
      <c r="BN7">
        <f t="shared" ca="1" si="60"/>
        <v>9</v>
      </c>
      <c r="BO7">
        <f t="shared" ca="1" si="61"/>
        <v>25</v>
      </c>
      <c r="BP7">
        <f t="shared" ca="1" si="62"/>
        <v>11</v>
      </c>
      <c r="BQ7">
        <f t="shared" ca="1" si="63"/>
        <v>82</v>
      </c>
      <c r="BR7">
        <f t="shared" ca="1" si="64"/>
        <v>8</v>
      </c>
      <c r="BS7">
        <f t="shared" ca="1" si="65"/>
        <v>22</v>
      </c>
      <c r="BT7">
        <f t="shared" ca="1" si="66"/>
        <v>15</v>
      </c>
      <c r="BU7">
        <f t="shared" ca="1" si="67"/>
        <v>65</v>
      </c>
      <c r="BV7">
        <f t="shared" ca="1" si="68"/>
        <v>9</v>
      </c>
      <c r="BW7">
        <f t="shared" ca="1" si="69"/>
        <v>24</v>
      </c>
      <c r="BX7">
        <f t="shared" ca="1" si="70"/>
        <v>13</v>
      </c>
      <c r="BY7">
        <f t="shared" ca="1" si="71"/>
        <v>82</v>
      </c>
      <c r="BZ7">
        <f t="shared" ca="1" si="72"/>
        <v>8</v>
      </c>
      <c r="CA7">
        <f t="shared" ca="1" si="73"/>
        <v>21</v>
      </c>
      <c r="CB7">
        <f t="shared" ca="1" si="74"/>
        <v>13</v>
      </c>
      <c r="CC7">
        <f t="shared" ca="1" si="75"/>
        <v>79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566</v>
      </c>
      <c r="C8" s="224" t="s">
        <v>567</v>
      </c>
      <c r="D8" t="s">
        <v>80</v>
      </c>
      <c r="E8">
        <f t="shared" si="96"/>
        <v>109</v>
      </c>
      <c r="F8">
        <f t="shared" ca="1" si="0"/>
        <v>17</v>
      </c>
      <c r="G8">
        <f t="shared" ca="1" si="1"/>
        <v>3</v>
      </c>
      <c r="H8">
        <f t="shared" ca="1" si="2"/>
        <v>2</v>
      </c>
      <c r="I8">
        <f t="shared" ca="1" si="3"/>
        <v>238</v>
      </c>
      <c r="J8">
        <f t="shared" ca="1" si="4"/>
        <v>356</v>
      </c>
      <c r="K8">
        <f t="shared" ca="1" si="5"/>
        <v>-118</v>
      </c>
      <c r="L8">
        <f t="shared" ca="1" si="6"/>
        <v>983</v>
      </c>
      <c r="M8">
        <f t="shared" ca="1" si="7"/>
        <v>73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>
        <f t="shared" ca="1" si="16"/>
        <v>3</v>
      </c>
      <c r="W8">
        <f t="shared" ca="1" si="17"/>
        <v>12</v>
      </c>
      <c r="X8">
        <f t="shared" ca="1" si="18"/>
        <v>23</v>
      </c>
      <c r="Y8">
        <f t="shared" ca="1" si="19"/>
        <v>63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>
        <f t="shared" ca="1" si="28"/>
        <v>4</v>
      </c>
      <c r="AI8">
        <f t="shared" ca="1" si="29"/>
        <v>11</v>
      </c>
      <c r="AJ8">
        <f t="shared" ca="1" si="30"/>
        <v>24</v>
      </c>
      <c r="AK8">
        <f t="shared" ca="1" si="31"/>
        <v>46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78</v>
      </c>
      <c r="AP8">
        <f t="shared" ca="1" si="36"/>
        <v>6</v>
      </c>
      <c r="AQ8">
        <f t="shared" ca="1" si="37"/>
        <v>16</v>
      </c>
      <c r="AR8">
        <f t="shared" ca="1" si="38"/>
        <v>21</v>
      </c>
      <c r="AS8">
        <f t="shared" ca="1" si="39"/>
        <v>70</v>
      </c>
      <c r="AT8">
        <f t="shared" ca="1" si="40"/>
        <v>2</v>
      </c>
      <c r="AU8">
        <f t="shared" ca="1" si="41"/>
        <v>9</v>
      </c>
      <c r="AV8">
        <f t="shared" ca="1" si="42"/>
        <v>26</v>
      </c>
      <c r="AW8">
        <f t="shared" ca="1" si="43"/>
        <v>35</v>
      </c>
      <c r="AX8">
        <f t="shared" ca="1" si="44"/>
        <v>8</v>
      </c>
      <c r="AY8">
        <f t="shared" ca="1" si="45"/>
        <v>19</v>
      </c>
      <c r="AZ8">
        <f t="shared" ca="1" si="46"/>
        <v>18</v>
      </c>
      <c r="BA8">
        <f t="shared" ca="1" si="47"/>
        <v>53</v>
      </c>
      <c r="BB8">
        <f t="shared" ca="1" si="48"/>
        <v>2</v>
      </c>
      <c r="BC8">
        <f t="shared" ca="1" si="49"/>
        <v>9</v>
      </c>
      <c r="BD8">
        <f t="shared" ca="1" si="50"/>
        <v>24</v>
      </c>
      <c r="BE8">
        <f t="shared" ca="1" si="51"/>
        <v>60</v>
      </c>
      <c r="BF8">
        <f t="shared" ca="1" si="52"/>
        <v>4</v>
      </c>
      <c r="BG8">
        <f t="shared" ca="1" si="53"/>
        <v>13</v>
      </c>
      <c r="BH8">
        <f t="shared" ca="1" si="54"/>
        <v>22</v>
      </c>
      <c r="BI8">
        <f t="shared" ca="1" si="55"/>
        <v>60</v>
      </c>
      <c r="BJ8">
        <f t="shared" ca="1" si="56"/>
        <v>2</v>
      </c>
      <c r="BK8">
        <f t="shared" ca="1" si="57"/>
        <v>8</v>
      </c>
      <c r="BL8">
        <f t="shared" ca="1" si="58"/>
        <v>24</v>
      </c>
      <c r="BM8">
        <f t="shared" ca="1" si="59"/>
        <v>58</v>
      </c>
      <c r="BN8">
        <f t="shared" ca="1" si="60"/>
        <v>5</v>
      </c>
      <c r="BO8">
        <f t="shared" ca="1" si="61"/>
        <v>17</v>
      </c>
      <c r="BP8">
        <f t="shared" ca="1" si="62"/>
        <v>19</v>
      </c>
      <c r="BQ8">
        <f t="shared" ca="1" si="63"/>
        <v>62</v>
      </c>
      <c r="BR8">
        <f t="shared" ca="1" si="64"/>
        <v>2</v>
      </c>
      <c r="BS8">
        <f t="shared" ca="1" si="65"/>
        <v>7</v>
      </c>
      <c r="BT8">
        <f t="shared" ca="1" si="66"/>
        <v>25</v>
      </c>
      <c r="BU8">
        <f t="shared" ca="1" si="67"/>
        <v>52</v>
      </c>
      <c r="BV8">
        <f t="shared" ca="1" si="68"/>
        <v>6</v>
      </c>
      <c r="BW8">
        <f t="shared" ca="1" si="69"/>
        <v>17</v>
      </c>
      <c r="BX8">
        <f t="shared" ca="1" si="70"/>
        <v>16</v>
      </c>
      <c r="BY8">
        <f t="shared" ca="1" si="71"/>
        <v>55</v>
      </c>
      <c r="BZ8">
        <f t="shared" ca="1" si="72"/>
        <v>7</v>
      </c>
      <c r="CA8">
        <f t="shared" ca="1" si="73"/>
        <v>21</v>
      </c>
      <c r="CB8">
        <f t="shared" ca="1" si="74"/>
        <v>14</v>
      </c>
      <c r="CC8">
        <f t="shared" ca="1" si="75"/>
        <v>68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569</v>
      </c>
      <c r="C9" s="446" t="s">
        <v>568</v>
      </c>
      <c r="D9" t="s">
        <v>81</v>
      </c>
      <c r="E9">
        <f t="shared" si="96"/>
        <v>126</v>
      </c>
      <c r="F9">
        <f t="shared" ca="1" si="0"/>
        <v>17</v>
      </c>
      <c r="G9">
        <f t="shared" ca="1" si="1"/>
        <v>16</v>
      </c>
      <c r="H9">
        <f t="shared" ca="1" si="2"/>
        <v>0</v>
      </c>
      <c r="I9">
        <f t="shared" ca="1" si="3"/>
        <v>384</v>
      </c>
      <c r="J9">
        <f t="shared" ca="1" si="4"/>
        <v>200</v>
      </c>
      <c r="K9">
        <f t="shared" ca="1" si="5"/>
        <v>184</v>
      </c>
      <c r="L9">
        <f t="shared" ca="1" si="6"/>
        <v>1461</v>
      </c>
      <c r="M9">
        <f t="shared" ca="1" si="7"/>
        <v>150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>
        <f t="shared" ca="1" si="20"/>
        <v>10</v>
      </c>
      <c r="AA9">
        <f t="shared" ca="1" si="21"/>
        <v>25</v>
      </c>
      <c r="AB9">
        <f t="shared" ca="1" si="22"/>
        <v>9</v>
      </c>
      <c r="AC9">
        <f t="shared" ca="1" si="23"/>
        <v>98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>
        <f t="shared" ca="1" si="28"/>
        <v>8</v>
      </c>
      <c r="AI9">
        <f t="shared" ca="1" si="29"/>
        <v>24</v>
      </c>
      <c r="AJ9">
        <f t="shared" ca="1" si="30"/>
        <v>11</v>
      </c>
      <c r="AK9">
        <f t="shared" ca="1" si="31"/>
        <v>81</v>
      </c>
      <c r="AL9">
        <f t="shared" ca="1" si="32"/>
        <v>4</v>
      </c>
      <c r="AM9">
        <f t="shared" ca="1" si="33"/>
        <v>17</v>
      </c>
      <c r="AN9">
        <f t="shared" ca="1" si="34"/>
        <v>22</v>
      </c>
      <c r="AO9">
        <f t="shared" ca="1" si="35"/>
        <v>82</v>
      </c>
      <c r="AP9">
        <f t="shared" ca="1" si="36"/>
        <v>9</v>
      </c>
      <c r="AQ9">
        <f t="shared" ca="1" si="37"/>
        <v>20</v>
      </c>
      <c r="AR9">
        <f t="shared" ca="1" si="38"/>
        <v>12</v>
      </c>
      <c r="AS9">
        <f t="shared" ca="1" si="39"/>
        <v>85</v>
      </c>
      <c r="AT9">
        <f t="shared" ca="1" si="40"/>
        <v>8</v>
      </c>
      <c r="AU9">
        <f t="shared" ca="1" si="41"/>
        <v>22</v>
      </c>
      <c r="AV9">
        <f t="shared" ca="1" si="42"/>
        <v>13</v>
      </c>
      <c r="AW9">
        <f t="shared" ca="1" si="43"/>
        <v>87</v>
      </c>
      <c r="AX9">
        <f t="shared" ca="1" si="44"/>
        <v>9</v>
      </c>
      <c r="AY9">
        <f t="shared" ca="1" si="45"/>
        <v>24</v>
      </c>
      <c r="AZ9">
        <f t="shared" ca="1" si="46"/>
        <v>11</v>
      </c>
      <c r="BA9">
        <f t="shared" ca="1" si="47"/>
        <v>91</v>
      </c>
      <c r="BB9">
        <f t="shared" ca="1" si="48"/>
        <v>8</v>
      </c>
      <c r="BC9">
        <f t="shared" ca="1" si="49"/>
        <v>21</v>
      </c>
      <c r="BD9">
        <f t="shared" ca="1" si="50"/>
        <v>16</v>
      </c>
      <c r="BE9">
        <f t="shared" ca="1" si="51"/>
        <v>89</v>
      </c>
      <c r="BF9">
        <f t="shared" ca="1" si="52"/>
        <v>10</v>
      </c>
      <c r="BG9">
        <f t="shared" ca="1" si="53"/>
        <v>22</v>
      </c>
      <c r="BH9">
        <f t="shared" ca="1" si="54"/>
        <v>10</v>
      </c>
      <c r="BI9">
        <f t="shared" ca="1" si="55"/>
        <v>96</v>
      </c>
      <c r="BJ9">
        <f t="shared" ca="1" si="56"/>
        <v>11</v>
      </c>
      <c r="BK9">
        <f t="shared" ca="1" si="57"/>
        <v>25</v>
      </c>
      <c r="BL9">
        <f t="shared" ca="1" si="58"/>
        <v>10</v>
      </c>
      <c r="BM9">
        <f t="shared" ca="1" si="59"/>
        <v>81</v>
      </c>
      <c r="BN9">
        <f t="shared" ca="1" si="60"/>
        <v>9</v>
      </c>
      <c r="BO9">
        <f t="shared" ca="1" si="61"/>
        <v>21</v>
      </c>
      <c r="BP9">
        <f t="shared" ca="1" si="62"/>
        <v>12</v>
      </c>
      <c r="BQ9">
        <f t="shared" ca="1" si="63"/>
        <v>78</v>
      </c>
      <c r="BR9">
        <f t="shared" ca="1" si="64"/>
        <v>10</v>
      </c>
      <c r="BS9">
        <f t="shared" ca="1" si="65"/>
        <v>25</v>
      </c>
      <c r="BT9">
        <f t="shared" ca="1" si="66"/>
        <v>7</v>
      </c>
      <c r="BU9">
        <f t="shared" ca="1" si="67"/>
        <v>83</v>
      </c>
      <c r="BV9">
        <f t="shared" ca="1" si="68"/>
        <v>8</v>
      </c>
      <c r="BW9">
        <f t="shared" ca="1" si="69"/>
        <v>19</v>
      </c>
      <c r="BX9">
        <f t="shared" ca="1" si="70"/>
        <v>14</v>
      </c>
      <c r="BY9">
        <f t="shared" ca="1" si="71"/>
        <v>92</v>
      </c>
      <c r="BZ9">
        <f t="shared" ca="1" si="72"/>
        <v>9</v>
      </c>
      <c r="CA9">
        <f t="shared" ca="1" si="73"/>
        <v>24</v>
      </c>
      <c r="CB9">
        <f t="shared" ca="1" si="74"/>
        <v>11</v>
      </c>
      <c r="CC9">
        <f t="shared" ca="1" si="75"/>
        <v>86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554</v>
      </c>
      <c r="C10" s="446" t="s">
        <v>743</v>
      </c>
      <c r="D10" t="s">
        <v>79</v>
      </c>
      <c r="E10">
        <f t="shared" si="96"/>
        <v>143</v>
      </c>
      <c r="F10">
        <f t="shared" ca="1" si="0"/>
        <v>17</v>
      </c>
      <c r="G10">
        <f t="shared" ca="1" si="1"/>
        <v>10</v>
      </c>
      <c r="H10">
        <f t="shared" ca="1" si="2"/>
        <v>2</v>
      </c>
      <c r="I10">
        <f t="shared" ca="1" si="3"/>
        <v>309</v>
      </c>
      <c r="J10">
        <f t="shared" ca="1" si="4"/>
        <v>290</v>
      </c>
      <c r="K10">
        <f t="shared" ca="1" si="5"/>
        <v>19</v>
      </c>
      <c r="L10">
        <f t="shared" ca="1" si="6"/>
        <v>1141</v>
      </c>
      <c r="M10">
        <f t="shared" ca="1" si="7"/>
        <v>113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>
        <f t="shared" ca="1" si="28"/>
        <v>7</v>
      </c>
      <c r="AI10">
        <f t="shared" ca="1" si="29"/>
        <v>18</v>
      </c>
      <c r="AJ10">
        <f t="shared" ca="1" si="30"/>
        <v>17</v>
      </c>
      <c r="AK10">
        <f t="shared" ca="1" si="31"/>
        <v>81</v>
      </c>
      <c r="AL10">
        <f t="shared" ca="1" si="32"/>
        <v>6</v>
      </c>
      <c r="AM10">
        <f t="shared" ca="1" si="33"/>
        <v>13</v>
      </c>
      <c r="AN10">
        <f t="shared" ca="1" si="34"/>
        <v>20</v>
      </c>
      <c r="AO10">
        <f t="shared" ca="1" si="35"/>
        <v>64</v>
      </c>
      <c r="AP10">
        <f t="shared" ca="1" si="36"/>
        <v>7</v>
      </c>
      <c r="AQ10">
        <f t="shared" ca="1" si="37"/>
        <v>18</v>
      </c>
      <c r="AR10">
        <f t="shared" ca="1" si="38"/>
        <v>16</v>
      </c>
      <c r="AS10">
        <f t="shared" ca="1" si="39"/>
        <v>55</v>
      </c>
      <c r="AT10">
        <f t="shared" ca="1" si="40"/>
        <v>7</v>
      </c>
      <c r="AU10">
        <f t="shared" ca="1" si="41"/>
        <v>21</v>
      </c>
      <c r="AV10">
        <f t="shared" ca="1" si="42"/>
        <v>15</v>
      </c>
      <c r="AW10">
        <f t="shared" ca="1" si="43"/>
        <v>62</v>
      </c>
      <c r="AX10">
        <f t="shared" ca="1" si="44"/>
        <v>4</v>
      </c>
      <c r="AY10">
        <f t="shared" ca="1" si="45"/>
        <v>18</v>
      </c>
      <c r="AZ10">
        <f t="shared" ca="1" si="46"/>
        <v>19</v>
      </c>
      <c r="BA10">
        <f t="shared" ca="1" si="47"/>
        <v>80</v>
      </c>
      <c r="BB10">
        <f t="shared" ca="1" si="48"/>
        <v>11</v>
      </c>
      <c r="BC10">
        <f t="shared" ca="1" si="49"/>
        <v>26</v>
      </c>
      <c r="BD10">
        <f t="shared" ca="1" si="50"/>
        <v>9</v>
      </c>
      <c r="BE10">
        <f t="shared" ca="1" si="51"/>
        <v>70</v>
      </c>
      <c r="BF10">
        <f t="shared" ca="1" si="52"/>
        <v>9</v>
      </c>
      <c r="BG10">
        <f t="shared" ca="1" si="53"/>
        <v>23</v>
      </c>
      <c r="BH10">
        <f t="shared" ca="1" si="54"/>
        <v>16</v>
      </c>
      <c r="BI10">
        <f t="shared" ca="1" si="55"/>
        <v>76</v>
      </c>
      <c r="BJ10">
        <f t="shared" ca="1" si="56"/>
        <v>7</v>
      </c>
      <c r="BK10">
        <f t="shared" ca="1" si="57"/>
        <v>19</v>
      </c>
      <c r="BL10">
        <f t="shared" ca="1" si="58"/>
        <v>16</v>
      </c>
      <c r="BM10">
        <f t="shared" ca="1" si="59"/>
        <v>62</v>
      </c>
      <c r="BN10">
        <f t="shared" ca="1" si="60"/>
        <v>3</v>
      </c>
      <c r="BO10">
        <f t="shared" ca="1" si="61"/>
        <v>12</v>
      </c>
      <c r="BP10">
        <f t="shared" ca="1" si="62"/>
        <v>21</v>
      </c>
      <c r="BQ10">
        <f t="shared" ca="1" si="63"/>
        <v>60</v>
      </c>
      <c r="BR10">
        <f t="shared" ca="1" si="64"/>
        <v>6</v>
      </c>
      <c r="BS10">
        <f t="shared" ca="1" si="65"/>
        <v>16</v>
      </c>
      <c r="BT10">
        <f t="shared" ca="1" si="66"/>
        <v>19</v>
      </c>
      <c r="BU10">
        <f t="shared" ca="1" si="67"/>
        <v>62</v>
      </c>
      <c r="BV10">
        <f t="shared" ca="1" si="68"/>
        <v>3</v>
      </c>
      <c r="BW10">
        <f t="shared" ca="1" si="69"/>
        <v>14</v>
      </c>
      <c r="BX10">
        <f t="shared" ca="1" si="70"/>
        <v>24</v>
      </c>
      <c r="BY10">
        <f t="shared" ca="1" si="71"/>
        <v>72</v>
      </c>
      <c r="BZ10">
        <f t="shared" ca="1" si="72"/>
        <v>4</v>
      </c>
      <c r="CA10">
        <f t="shared" ca="1" si="73"/>
        <v>13</v>
      </c>
      <c r="CB10">
        <f t="shared" ca="1" si="74"/>
        <v>21</v>
      </c>
      <c r="CC10">
        <f t="shared" ca="1" si="75"/>
        <v>72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549</v>
      </c>
      <c r="C11" s="446" t="s">
        <v>550</v>
      </c>
      <c r="D11" t="s">
        <v>82</v>
      </c>
      <c r="E11">
        <f>E10+17</f>
        <v>160</v>
      </c>
      <c r="F11">
        <f t="shared" ca="1" si="0"/>
        <v>17</v>
      </c>
      <c r="G11">
        <f t="shared" ca="1" si="1"/>
        <v>14</v>
      </c>
      <c r="H11">
        <f t="shared" ca="1" si="2"/>
        <v>2</v>
      </c>
      <c r="I11">
        <f t="shared" ca="1" si="3"/>
        <v>374</v>
      </c>
      <c r="J11">
        <f t="shared" ca="1" si="4"/>
        <v>220</v>
      </c>
      <c r="K11">
        <f t="shared" ca="1" si="5"/>
        <v>154</v>
      </c>
      <c r="L11">
        <f t="shared" ca="1" si="6"/>
        <v>1388</v>
      </c>
      <c r="M11">
        <f t="shared" ca="1" si="7"/>
        <v>135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>
        <f t="shared" ca="1" si="16"/>
        <v>9</v>
      </c>
      <c r="W11">
        <f t="shared" ca="1" si="17"/>
        <v>23</v>
      </c>
      <c r="X11">
        <f t="shared" ca="1" si="18"/>
        <v>12</v>
      </c>
      <c r="Y11">
        <f t="shared" ca="1" si="19"/>
        <v>88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>
        <f t="shared" ca="1" si="28"/>
        <v>6</v>
      </c>
      <c r="AI11">
        <f t="shared" ca="1" si="29"/>
        <v>20</v>
      </c>
      <c r="AJ11">
        <f t="shared" ca="1" si="30"/>
        <v>17</v>
      </c>
      <c r="AK11">
        <f t="shared" ca="1" si="31"/>
        <v>81</v>
      </c>
      <c r="AL11">
        <f t="shared" ca="1" si="32"/>
        <v>6</v>
      </c>
      <c r="AM11">
        <f t="shared" ca="1" si="33"/>
        <v>20</v>
      </c>
      <c r="AN11">
        <f t="shared" ca="1" si="34"/>
        <v>13</v>
      </c>
      <c r="AO11">
        <f t="shared" ca="1" si="35"/>
        <v>74</v>
      </c>
      <c r="AP11">
        <f t="shared" ca="1" si="36"/>
        <v>7</v>
      </c>
      <c r="AQ11">
        <f t="shared" ca="1" si="37"/>
        <v>20</v>
      </c>
      <c r="AR11">
        <f t="shared" ca="1" si="38"/>
        <v>16</v>
      </c>
      <c r="AS11">
        <f t="shared" ca="1" si="39"/>
        <v>77</v>
      </c>
      <c r="AT11">
        <f t="shared" ca="1" si="40"/>
        <v>4</v>
      </c>
      <c r="AU11">
        <f t="shared" ca="1" si="41"/>
        <v>13</v>
      </c>
      <c r="AV11">
        <f t="shared" ca="1" si="42"/>
        <v>22</v>
      </c>
      <c r="AW11">
        <f t="shared" ca="1" si="43"/>
        <v>70</v>
      </c>
      <c r="AX11">
        <f t="shared" ca="1" si="44"/>
        <v>7</v>
      </c>
      <c r="AY11">
        <f t="shared" ca="1" si="45"/>
        <v>18</v>
      </c>
      <c r="AZ11">
        <f t="shared" ca="1" si="46"/>
        <v>15</v>
      </c>
      <c r="BA11">
        <f t="shared" ca="1" si="47"/>
        <v>71</v>
      </c>
      <c r="BB11">
        <f t="shared" ca="1" si="48"/>
        <v>8</v>
      </c>
      <c r="BC11">
        <f t="shared" ca="1" si="49"/>
        <v>24</v>
      </c>
      <c r="BD11">
        <f t="shared" ca="1" si="50"/>
        <v>9</v>
      </c>
      <c r="BE11">
        <f t="shared" ca="1" si="51"/>
        <v>78</v>
      </c>
      <c r="BF11">
        <f t="shared" ca="1" si="52"/>
        <v>8</v>
      </c>
      <c r="BG11">
        <f t="shared" ca="1" si="53"/>
        <v>22</v>
      </c>
      <c r="BH11">
        <f t="shared" ca="1" si="54"/>
        <v>13</v>
      </c>
      <c r="BI11">
        <f t="shared" ca="1" si="55"/>
        <v>69</v>
      </c>
      <c r="BJ11">
        <f t="shared" ca="1" si="56"/>
        <v>9</v>
      </c>
      <c r="BK11">
        <f t="shared" ca="1" si="57"/>
        <v>24</v>
      </c>
      <c r="BL11">
        <f t="shared" ca="1" si="58"/>
        <v>11</v>
      </c>
      <c r="BM11">
        <f t="shared" ca="1" si="59"/>
        <v>87</v>
      </c>
      <c r="BN11">
        <f t="shared" ca="1" si="60"/>
        <v>11</v>
      </c>
      <c r="BO11">
        <f t="shared" ca="1" si="61"/>
        <v>27</v>
      </c>
      <c r="BP11">
        <f t="shared" ca="1" si="62"/>
        <v>5</v>
      </c>
      <c r="BQ11">
        <f t="shared" ca="1" si="63"/>
        <v>78</v>
      </c>
      <c r="BR11">
        <f t="shared" ca="1" si="64"/>
        <v>9</v>
      </c>
      <c r="BS11">
        <f t="shared" ca="1" si="65"/>
        <v>22</v>
      </c>
      <c r="BT11">
        <f t="shared" ca="1" si="66"/>
        <v>12</v>
      </c>
      <c r="BU11">
        <f t="shared" ca="1" si="67"/>
        <v>77</v>
      </c>
      <c r="BV11">
        <f t="shared" ca="1" si="68"/>
        <v>9</v>
      </c>
      <c r="BW11">
        <f t="shared" ca="1" si="69"/>
        <v>24</v>
      </c>
      <c r="BX11">
        <f t="shared" ca="1" si="70"/>
        <v>14</v>
      </c>
      <c r="BY11">
        <f t="shared" ca="1" si="71"/>
        <v>94</v>
      </c>
      <c r="BZ11">
        <f t="shared" ca="1" si="72"/>
        <v>7</v>
      </c>
      <c r="CA11">
        <f t="shared" ca="1" si="73"/>
        <v>19</v>
      </c>
      <c r="CB11">
        <f t="shared" ca="1" si="74"/>
        <v>16</v>
      </c>
      <c r="CC11">
        <f t="shared" ca="1" si="75"/>
        <v>86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738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739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571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572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653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123</v>
      </c>
      <c r="C2">
        <f ca="1">Setup!G2</f>
        <v>12</v>
      </c>
      <c r="D2">
        <f ca="1">Setup!K2</f>
        <v>82</v>
      </c>
      <c r="E2" t="str">
        <f>Setup!B2</f>
        <v>Arnie's Army</v>
      </c>
      <c r="F2">
        <f ca="1">999-ABS(IF(LEN(B2)=1,"00"&amp;B2,IF(LEN(B2)=2,"0"&amp;B2,B2)))</f>
        <v>876</v>
      </c>
      <c r="G2">
        <f ca="1">999-ABS(IF(LEN(C2)=1,"00"&amp;C2,IF(LEN(C2)=2,"0"&amp;C2,C2)))</f>
        <v>987</v>
      </c>
      <c r="H2">
        <f ca="1">99999-(D2+10000)</f>
        <v>89917</v>
      </c>
      <c r="I2">
        <f ca="1">IF(LEN(H2)=4,"0"&amp;H2,H2)</f>
        <v>89917</v>
      </c>
      <c r="J2" t="str">
        <f ca="1">F2&amp;G2&amp;I2&amp;E2</f>
        <v>87698789917Arnie's Army</v>
      </c>
      <c r="K2">
        <f ca="1">COUNTIF($J$2:$J$15,"&lt;="&amp;J2)</f>
        <v>3</v>
      </c>
      <c r="L2">
        <v>1</v>
      </c>
      <c r="M2">
        <f ca="1">VLOOKUP(L2,$K$2:$L$15,2,FALSE)</f>
        <v>8</v>
      </c>
    </row>
    <row r="3" spans="1:13" x14ac:dyDescent="0.25">
      <c r="A3">
        <v>1</v>
      </c>
      <c r="B3">
        <f ca="1">Setup!M3</f>
        <v>89</v>
      </c>
      <c r="C3">
        <f ca="1">Setup!G3</f>
        <v>4</v>
      </c>
      <c r="D3">
        <f ca="1">Setup!K3</f>
        <v>-38</v>
      </c>
      <c r="E3" t="str">
        <f>Setup!B3</f>
        <v>Bishopsford</v>
      </c>
      <c r="F3">
        <f t="shared" ref="F3:F15" ca="1" si="0">999-ABS(IF(LEN(B3)=1,"00"&amp;B3,IF(LEN(B3)=2,"0"&amp;B3,B3)))</f>
        <v>910</v>
      </c>
      <c r="G3">
        <f t="shared" ref="G3:G15" ca="1" si="1">999-ABS(IF(LEN(C3)=1,"00"&amp;C3,IF(LEN(C3)=2,"0"&amp;C3,C3)))</f>
        <v>995</v>
      </c>
      <c r="H3">
        <f t="shared" ref="H3:H15" ca="1" si="2">99999-(D3+10000)</f>
        <v>90037</v>
      </c>
      <c r="I3">
        <f t="shared" ref="I3:I15" ca="1" si="3">IF(LEN(H3)=4,"0"&amp;H3,H3)</f>
        <v>90037</v>
      </c>
      <c r="J3" t="str">
        <f t="shared" ref="J3:J15" ca="1" si="4">F3&amp;G3&amp;I3&amp;E3</f>
        <v>91099590037Bishopsford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70</v>
      </c>
      <c r="C4">
        <f ca="1">Setup!G4</f>
        <v>2</v>
      </c>
      <c r="D4">
        <f ca="1">Setup!K4</f>
        <v>-128</v>
      </c>
      <c r="E4" t="str">
        <f>Setup!B4</f>
        <v>Epsom Cons</v>
      </c>
      <c r="F4">
        <f t="shared" ca="1" si="0"/>
        <v>929</v>
      </c>
      <c r="G4">
        <f t="shared" ca="1" si="1"/>
        <v>997</v>
      </c>
      <c r="H4">
        <f t="shared" ca="1" si="2"/>
        <v>90127</v>
      </c>
      <c r="I4">
        <f t="shared" ca="1" si="3"/>
        <v>90127</v>
      </c>
      <c r="J4" t="str">
        <f t="shared" ca="1" si="4"/>
        <v>92999790127Epsom Cons</v>
      </c>
      <c r="K4">
        <f t="shared" ca="1" si="5"/>
        <v>9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78</v>
      </c>
      <c r="C5">
        <f ca="1">Setup!G5</f>
        <v>3</v>
      </c>
      <c r="D5">
        <f ca="1">Setup!K5</f>
        <v>-92</v>
      </c>
      <c r="E5" t="str">
        <f>Setup!B5</f>
        <v>Forestdale Forum</v>
      </c>
      <c r="F5">
        <f t="shared" ca="1" si="0"/>
        <v>921</v>
      </c>
      <c r="G5">
        <f t="shared" ca="1" si="1"/>
        <v>996</v>
      </c>
      <c r="H5">
        <f t="shared" ca="1" si="2"/>
        <v>90091</v>
      </c>
      <c r="I5">
        <f t="shared" ca="1" si="3"/>
        <v>90091</v>
      </c>
      <c r="J5" t="str">
        <f t="shared" ca="1" si="4"/>
        <v>92199690091Forestdale Forum</v>
      </c>
      <c r="K5">
        <f t="shared" ca="1" si="5"/>
        <v>7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68</v>
      </c>
      <c r="C6">
        <f ca="1">Setup!G6</f>
        <v>2</v>
      </c>
      <c r="D6">
        <f ca="1">Setup!K6</f>
        <v>-143</v>
      </c>
      <c r="E6" t="str">
        <f>Setup!B6</f>
        <v>St Peter's</v>
      </c>
      <c r="F6">
        <f t="shared" ca="1" si="0"/>
        <v>931</v>
      </c>
      <c r="G6">
        <f t="shared" ca="1" si="1"/>
        <v>997</v>
      </c>
      <c r="H6">
        <f t="shared" ca="1" si="2"/>
        <v>90142</v>
      </c>
      <c r="I6">
        <f t="shared" ca="1" si="3"/>
        <v>90142</v>
      </c>
      <c r="J6" t="str">
        <f t="shared" ca="1" si="4"/>
        <v>93199790142St Peter's</v>
      </c>
      <c r="K6">
        <f t="shared" ca="1" si="5"/>
        <v>10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121</v>
      </c>
      <c r="C7">
        <f ca="1">Setup!G7</f>
        <v>10</v>
      </c>
      <c r="D7">
        <f ca="1">Setup!K7</f>
        <v>84</v>
      </c>
      <c r="E7" t="str">
        <f>Setup!B7</f>
        <v>Sunbury RBL</v>
      </c>
      <c r="F7">
        <f t="shared" ca="1" si="0"/>
        <v>878</v>
      </c>
      <c r="G7">
        <f t="shared" ca="1" si="1"/>
        <v>989</v>
      </c>
      <c r="H7">
        <f t="shared" ca="1" si="2"/>
        <v>89915</v>
      </c>
      <c r="I7">
        <f t="shared" ca="1" si="3"/>
        <v>89915</v>
      </c>
      <c r="J7" t="str">
        <f t="shared" ca="1" si="4"/>
        <v>87898989915Sunbury RBL</v>
      </c>
      <c r="K7">
        <f t="shared" ca="1" si="5"/>
        <v>4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73</v>
      </c>
      <c r="C8">
        <f ca="1">Setup!G8</f>
        <v>3</v>
      </c>
      <c r="D8">
        <f ca="1">Setup!K8</f>
        <v>-118</v>
      </c>
      <c r="E8" t="str">
        <f>Setup!B8</f>
        <v>The Farmers</v>
      </c>
      <c r="F8">
        <f t="shared" ca="1" si="0"/>
        <v>926</v>
      </c>
      <c r="G8">
        <f t="shared" ca="1" si="1"/>
        <v>996</v>
      </c>
      <c r="H8">
        <f t="shared" ca="1" si="2"/>
        <v>90117</v>
      </c>
      <c r="I8">
        <f t="shared" ca="1" si="3"/>
        <v>90117</v>
      </c>
      <c r="J8" t="str">
        <f t="shared" ca="1" si="4"/>
        <v>92699690117The Farmers</v>
      </c>
      <c r="K8">
        <f t="shared" ca="1" si="5"/>
        <v>8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150</v>
      </c>
      <c r="C9">
        <f ca="1">Setup!G9</f>
        <v>16</v>
      </c>
      <c r="D9">
        <f ca="1">Setup!K9</f>
        <v>184</v>
      </c>
      <c r="E9" t="str">
        <f>Setup!B9</f>
        <v>WWMC</v>
      </c>
      <c r="F9">
        <f t="shared" ca="1" si="0"/>
        <v>849</v>
      </c>
      <c r="G9">
        <f t="shared" ca="1" si="1"/>
        <v>983</v>
      </c>
      <c r="H9">
        <f t="shared" ca="1" si="2"/>
        <v>89815</v>
      </c>
      <c r="I9">
        <f t="shared" ca="1" si="3"/>
        <v>89815</v>
      </c>
      <c r="J9" t="str">
        <f t="shared" ca="1" si="4"/>
        <v>84998389815WWMC</v>
      </c>
      <c r="K9">
        <f t="shared" ca="1" si="5"/>
        <v>1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113</v>
      </c>
      <c r="C10">
        <f ca="1">Setup!G10</f>
        <v>10</v>
      </c>
      <c r="D10">
        <f ca="1">Setup!K10</f>
        <v>19</v>
      </c>
      <c r="E10" t="str">
        <f>Setup!B10</f>
        <v>West Byfleet</v>
      </c>
      <c r="F10">
        <f t="shared" ca="1" si="0"/>
        <v>886</v>
      </c>
      <c r="G10">
        <f t="shared" ca="1" si="1"/>
        <v>989</v>
      </c>
      <c r="H10">
        <f t="shared" ca="1" si="2"/>
        <v>89980</v>
      </c>
      <c r="I10">
        <f t="shared" ca="1" si="3"/>
        <v>89980</v>
      </c>
      <c r="J10" t="str">
        <f t="shared" ca="1" si="4"/>
        <v>88698989980West Byfleet</v>
      </c>
      <c r="K10">
        <f t="shared" ca="1" si="5"/>
        <v>5</v>
      </c>
      <c r="L10">
        <v>9</v>
      </c>
      <c r="M10">
        <f t="shared" ca="1" si="6"/>
        <v>3</v>
      </c>
    </row>
    <row r="11" spans="1:13" x14ac:dyDescent="0.25">
      <c r="A11">
        <v>1</v>
      </c>
      <c r="B11">
        <f ca="1">Setup!M11</f>
        <v>135</v>
      </c>
      <c r="C11">
        <f ca="1">Setup!G11</f>
        <v>14</v>
      </c>
      <c r="D11">
        <f ca="1">Setup!K11</f>
        <v>154</v>
      </c>
      <c r="E11" t="str">
        <f>Setup!B11</f>
        <v>WPBL</v>
      </c>
      <c r="F11">
        <f t="shared" ca="1" si="0"/>
        <v>864</v>
      </c>
      <c r="G11">
        <f t="shared" ca="1" si="1"/>
        <v>985</v>
      </c>
      <c r="H11">
        <f t="shared" ca="1" si="2"/>
        <v>89845</v>
      </c>
      <c r="I11">
        <f t="shared" ca="1" si="3"/>
        <v>89845</v>
      </c>
      <c r="J11" t="str">
        <f t="shared" ca="1" si="4"/>
        <v>86498589845WPBL</v>
      </c>
      <c r="K11">
        <f t="shared" ca="1" si="5"/>
        <v>2</v>
      </c>
      <c r="L11">
        <v>10</v>
      </c>
      <c r="M11">
        <f t="shared" ca="1" si="6"/>
        <v>5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164" t="s">
        <v>618</v>
      </c>
      <c r="B1" s="2164"/>
      <c r="C1" s="2164"/>
      <c r="D1" s="2164"/>
      <c r="F1" s="2164" t="s">
        <v>618</v>
      </c>
      <c r="G1" s="2164"/>
      <c r="H1" s="2164"/>
      <c r="I1" s="2164"/>
    </row>
    <row r="2" spans="1:9" x14ac:dyDescent="0.25">
      <c r="A2" s="217" t="s">
        <v>32</v>
      </c>
      <c r="B2" s="217" t="s">
        <v>581</v>
      </c>
      <c r="C2" s="217" t="s">
        <v>617</v>
      </c>
      <c r="D2" s="217" t="s">
        <v>616</v>
      </c>
      <c r="F2" s="217" t="s">
        <v>32</v>
      </c>
      <c r="G2" s="217" t="s">
        <v>581</v>
      </c>
      <c r="H2" s="217" t="s">
        <v>617</v>
      </c>
      <c r="I2" s="217" t="s">
        <v>616</v>
      </c>
    </row>
    <row r="3" spans="1:9" x14ac:dyDescent="0.25">
      <c r="A3" s="218" t="s">
        <v>679</v>
      </c>
      <c r="B3" s="349" t="s">
        <v>689</v>
      </c>
      <c r="C3" s="219" t="s">
        <v>735</v>
      </c>
      <c r="D3" s="221"/>
      <c r="F3" s="218" t="s">
        <v>623</v>
      </c>
      <c r="G3" s="187" t="s">
        <v>687</v>
      </c>
      <c r="H3" s="219" t="s">
        <v>735</v>
      </c>
      <c r="I3" s="221"/>
    </row>
    <row r="4" spans="1:9" x14ac:dyDescent="0.25">
      <c r="A4" s="218" t="s">
        <v>679</v>
      </c>
      <c r="B4" s="346" t="s">
        <v>690</v>
      </c>
      <c r="C4" s="219" t="s">
        <v>735</v>
      </c>
      <c r="D4" s="221"/>
      <c r="F4" s="218" t="s">
        <v>623</v>
      </c>
      <c r="G4" s="344" t="s">
        <v>637</v>
      </c>
      <c r="H4" s="219" t="s">
        <v>735</v>
      </c>
      <c r="I4" s="221"/>
    </row>
    <row r="5" spans="1:9" x14ac:dyDescent="0.25">
      <c r="A5" s="218" t="s">
        <v>679</v>
      </c>
      <c r="B5" s="346" t="s">
        <v>592</v>
      </c>
      <c r="C5" s="219" t="s">
        <v>735</v>
      </c>
      <c r="D5" s="221"/>
      <c r="F5" s="218" t="s">
        <v>623</v>
      </c>
      <c r="G5" s="344" t="s">
        <v>580</v>
      </c>
      <c r="H5" s="219" t="s">
        <v>735</v>
      </c>
      <c r="I5" s="221"/>
    </row>
    <row r="6" spans="1:9" x14ac:dyDescent="0.25">
      <c r="A6" s="218" t="s">
        <v>679</v>
      </c>
      <c r="B6" s="346" t="s">
        <v>691</v>
      </c>
      <c r="C6" s="219" t="s">
        <v>735</v>
      </c>
      <c r="D6" s="221"/>
      <c r="F6" s="218" t="s">
        <v>623</v>
      </c>
      <c r="G6" s="344" t="s">
        <v>670</v>
      </c>
      <c r="H6" s="219" t="s">
        <v>735</v>
      </c>
      <c r="I6" s="221"/>
    </row>
    <row r="7" spans="1:9" x14ac:dyDescent="0.25">
      <c r="A7" s="218" t="s">
        <v>679</v>
      </c>
      <c r="B7" s="346" t="s">
        <v>621</v>
      </c>
      <c r="C7" s="219" t="s">
        <v>735</v>
      </c>
      <c r="D7" s="221"/>
      <c r="F7" s="218" t="s">
        <v>623</v>
      </c>
      <c r="G7" s="344" t="s">
        <v>631</v>
      </c>
      <c r="H7" s="219" t="s">
        <v>735</v>
      </c>
      <c r="I7" s="221"/>
    </row>
    <row r="8" spans="1:9" x14ac:dyDescent="0.25">
      <c r="A8" s="218" t="s">
        <v>679</v>
      </c>
      <c r="B8" s="346" t="s">
        <v>622</v>
      </c>
      <c r="C8" s="219" t="s">
        <v>735</v>
      </c>
      <c r="D8" s="221"/>
      <c r="F8" s="218" t="s">
        <v>623</v>
      </c>
      <c r="G8" s="344" t="s">
        <v>639</v>
      </c>
      <c r="H8" s="219" t="s">
        <v>735</v>
      </c>
      <c r="I8" s="221"/>
    </row>
    <row r="9" spans="1:9" x14ac:dyDescent="0.25">
      <c r="A9" s="218" t="s">
        <v>679</v>
      </c>
      <c r="B9" s="346" t="s">
        <v>668</v>
      </c>
      <c r="C9" s="219" t="s">
        <v>735</v>
      </c>
      <c r="D9" s="221"/>
      <c r="F9" s="218" t="s">
        <v>623</v>
      </c>
      <c r="G9" s="344" t="s">
        <v>688</v>
      </c>
      <c r="H9" s="219" t="s">
        <v>735</v>
      </c>
      <c r="I9" s="221"/>
    </row>
    <row r="10" spans="1:9" x14ac:dyDescent="0.25">
      <c r="A10" s="218" t="s">
        <v>679</v>
      </c>
      <c r="B10" s="346" t="s">
        <v>692</v>
      </c>
      <c r="C10" s="219" t="s">
        <v>735</v>
      </c>
      <c r="D10" s="221"/>
      <c r="F10" s="221" t="s">
        <v>623</v>
      </c>
      <c r="G10" s="344" t="s">
        <v>579</v>
      </c>
      <c r="H10" s="219" t="s">
        <v>735</v>
      </c>
      <c r="I10" s="221"/>
    </row>
    <row r="11" spans="1:9" x14ac:dyDescent="0.25">
      <c r="A11" s="218" t="s">
        <v>679</v>
      </c>
      <c r="B11" s="346" t="s">
        <v>719</v>
      </c>
      <c r="C11" s="219" t="s">
        <v>735</v>
      </c>
      <c r="D11" s="221"/>
      <c r="F11" s="218" t="s">
        <v>623</v>
      </c>
      <c r="G11" s="187" t="s">
        <v>578</v>
      </c>
      <c r="H11" s="219"/>
      <c r="I11" s="221"/>
    </row>
    <row r="12" spans="1:9" x14ac:dyDescent="0.25">
      <c r="A12" s="218" t="s">
        <v>679</v>
      </c>
      <c r="B12" s="347" t="s">
        <v>720</v>
      </c>
      <c r="C12" s="219"/>
      <c r="D12" s="221"/>
      <c r="F12" s="218" t="s">
        <v>623</v>
      </c>
      <c r="G12" s="254" t="s">
        <v>624</v>
      </c>
      <c r="H12" s="219" t="s">
        <v>735</v>
      </c>
      <c r="I12" s="221"/>
    </row>
    <row r="13" spans="1:9" s="222" customFormat="1" x14ac:dyDescent="0.25">
      <c r="A13" s="218" t="s">
        <v>679</v>
      </c>
      <c r="B13" s="221"/>
      <c r="C13" s="219"/>
      <c r="D13" s="221"/>
      <c r="F13" s="218" t="s">
        <v>623</v>
      </c>
      <c r="G13" s="254" t="s">
        <v>625</v>
      </c>
      <c r="H13" s="219"/>
      <c r="I13" s="221"/>
    </row>
    <row r="14" spans="1:9" x14ac:dyDescent="0.25">
      <c r="A14" s="218" t="s">
        <v>679</v>
      </c>
      <c r="B14" s="221"/>
      <c r="C14" s="221"/>
      <c r="D14" s="221"/>
      <c r="F14" s="218" t="s">
        <v>623</v>
      </c>
      <c r="G14" s="254" t="s">
        <v>731</v>
      </c>
      <c r="H14" s="221"/>
      <c r="I14" s="221"/>
    </row>
    <row r="15" spans="1:9" x14ac:dyDescent="0.25">
      <c r="A15" s="218" t="s">
        <v>679</v>
      </c>
      <c r="B15" s="348"/>
      <c r="C15" s="223"/>
      <c r="D15" s="223"/>
      <c r="F15" s="218" t="s">
        <v>623</v>
      </c>
      <c r="G15" s="254" t="s">
        <v>733</v>
      </c>
      <c r="H15" s="221"/>
      <c r="I15" s="221"/>
    </row>
    <row r="16" spans="1:9" s="224" customFormat="1" x14ac:dyDescent="0.25">
      <c r="A16" s="218" t="s">
        <v>679</v>
      </c>
      <c r="B16" s="348"/>
      <c r="C16" s="223"/>
      <c r="D16" s="223"/>
      <c r="F16" s="218" t="s">
        <v>623</v>
      </c>
      <c r="G16" s="221"/>
      <c r="H16" s="221"/>
      <c r="I16" s="221"/>
    </row>
    <row r="17" spans="1:9" x14ac:dyDescent="0.25">
      <c r="A17" s="218" t="s">
        <v>679</v>
      </c>
      <c r="B17" s="221"/>
      <c r="C17" s="218"/>
      <c r="D17" s="218"/>
      <c r="F17" s="218" t="s">
        <v>623</v>
      </c>
      <c r="G17" s="221"/>
      <c r="H17" s="221"/>
      <c r="I17" s="221"/>
    </row>
    <row r="19" spans="1:9" x14ac:dyDescent="0.25">
      <c r="A19" s="2164" t="s">
        <v>618</v>
      </c>
      <c r="B19" s="2164"/>
      <c r="C19" s="2164"/>
      <c r="D19" s="2164"/>
      <c r="F19" s="2164" t="s">
        <v>618</v>
      </c>
      <c r="G19" s="2164"/>
      <c r="H19" s="2164"/>
      <c r="I19" s="2164"/>
    </row>
    <row r="20" spans="1:9" x14ac:dyDescent="0.25">
      <c r="A20" s="217" t="s">
        <v>32</v>
      </c>
      <c r="B20" s="217" t="s">
        <v>581</v>
      </c>
      <c r="C20" s="217" t="s">
        <v>617</v>
      </c>
      <c r="D20" s="217" t="s">
        <v>616</v>
      </c>
      <c r="F20" s="217" t="s">
        <v>32</v>
      </c>
      <c r="G20" s="217" t="s">
        <v>581</v>
      </c>
      <c r="H20" s="217" t="s">
        <v>617</v>
      </c>
      <c r="I20" s="217" t="s">
        <v>616</v>
      </c>
    </row>
    <row r="21" spans="1:9" x14ac:dyDescent="0.25">
      <c r="A21" s="218" t="s">
        <v>626</v>
      </c>
      <c r="B21" s="344" t="s">
        <v>629</v>
      </c>
      <c r="C21" s="219"/>
      <c r="D21" s="221"/>
      <c r="F21" s="218" t="s">
        <v>630</v>
      </c>
      <c r="G21" s="344" t="s">
        <v>638</v>
      </c>
      <c r="H21" s="219" t="s">
        <v>735</v>
      </c>
      <c r="I21" s="221"/>
    </row>
    <row r="22" spans="1:9" x14ac:dyDescent="0.25">
      <c r="A22" s="218" t="s">
        <v>626</v>
      </c>
      <c r="B22" s="344" t="s">
        <v>641</v>
      </c>
      <c r="C22" s="219"/>
      <c r="D22" s="221"/>
      <c r="F22" s="218" t="s">
        <v>630</v>
      </c>
      <c r="G22" s="344" t="s">
        <v>693</v>
      </c>
      <c r="H22" s="219" t="s">
        <v>735</v>
      </c>
      <c r="I22" s="221"/>
    </row>
    <row r="23" spans="1:9" x14ac:dyDescent="0.25">
      <c r="A23" s="218" t="s">
        <v>626</v>
      </c>
      <c r="B23" s="344" t="s">
        <v>662</v>
      </c>
      <c r="C23" s="219"/>
      <c r="D23" s="221"/>
      <c r="F23" s="218" t="s">
        <v>630</v>
      </c>
      <c r="G23" s="344" t="s">
        <v>587</v>
      </c>
      <c r="H23" s="219" t="s">
        <v>735</v>
      </c>
      <c r="I23" s="221"/>
    </row>
    <row r="24" spans="1:9" x14ac:dyDescent="0.25">
      <c r="A24" s="218" t="s">
        <v>626</v>
      </c>
      <c r="B24" s="344" t="s">
        <v>663</v>
      </c>
      <c r="C24" s="219"/>
      <c r="D24" s="221"/>
      <c r="F24" s="218" t="s">
        <v>630</v>
      </c>
      <c r="G24" s="344" t="s">
        <v>586</v>
      </c>
      <c r="H24" s="219" t="s">
        <v>735</v>
      </c>
      <c r="I24" s="221"/>
    </row>
    <row r="25" spans="1:9" x14ac:dyDescent="0.25">
      <c r="A25" s="218" t="s">
        <v>626</v>
      </c>
      <c r="B25" s="344" t="s">
        <v>610</v>
      </c>
      <c r="C25" s="219"/>
      <c r="D25" s="221"/>
      <c r="F25" s="218" t="s">
        <v>630</v>
      </c>
      <c r="G25" s="344" t="s">
        <v>590</v>
      </c>
      <c r="H25" s="219" t="s">
        <v>735</v>
      </c>
      <c r="I25" s="221"/>
    </row>
    <row r="26" spans="1:9" x14ac:dyDescent="0.25">
      <c r="A26" s="218" t="s">
        <v>626</v>
      </c>
      <c r="B26" s="344" t="s">
        <v>627</v>
      </c>
      <c r="C26" s="219"/>
      <c r="D26" s="221"/>
      <c r="F26" s="218" t="s">
        <v>630</v>
      </c>
      <c r="G26" s="344" t="s">
        <v>588</v>
      </c>
      <c r="H26" s="219" t="s">
        <v>735</v>
      </c>
      <c r="I26" s="221"/>
    </row>
    <row r="27" spans="1:9" x14ac:dyDescent="0.25">
      <c r="A27" s="218" t="s">
        <v>626</v>
      </c>
      <c r="B27" s="344" t="s">
        <v>702</v>
      </c>
      <c r="C27" s="219"/>
      <c r="D27" s="221"/>
      <c r="F27" s="218" t="s">
        <v>630</v>
      </c>
      <c r="G27" s="344" t="s">
        <v>589</v>
      </c>
      <c r="H27" s="219" t="s">
        <v>735</v>
      </c>
      <c r="I27" s="221"/>
    </row>
    <row r="28" spans="1:9" x14ac:dyDescent="0.25">
      <c r="A28" s="218" t="s">
        <v>626</v>
      </c>
      <c r="B28" s="344" t="s">
        <v>661</v>
      </c>
      <c r="C28" s="219"/>
      <c r="D28" s="221"/>
      <c r="F28" s="218" t="s">
        <v>630</v>
      </c>
      <c r="G28" s="344" t="s">
        <v>659</v>
      </c>
      <c r="H28" s="219" t="s">
        <v>735</v>
      </c>
      <c r="I28" s="221"/>
    </row>
    <row r="29" spans="1:9" x14ac:dyDescent="0.25">
      <c r="A29" s="218" t="s">
        <v>626</v>
      </c>
      <c r="B29" s="254" t="s">
        <v>724</v>
      </c>
      <c r="C29" s="219"/>
      <c r="D29" s="221"/>
      <c r="F29" s="218" t="s">
        <v>630</v>
      </c>
      <c r="G29" s="254" t="s">
        <v>732</v>
      </c>
      <c r="H29" s="219" t="s">
        <v>735</v>
      </c>
      <c r="I29" s="221"/>
    </row>
    <row r="30" spans="1:9" x14ac:dyDescent="0.25">
      <c r="A30" s="218" t="s">
        <v>626</v>
      </c>
      <c r="B30" s="218"/>
      <c r="C30" s="219"/>
      <c r="D30" s="221"/>
      <c r="F30" s="218" t="s">
        <v>630</v>
      </c>
      <c r="G30" s="221" t="s">
        <v>736</v>
      </c>
      <c r="H30" s="221" t="s">
        <v>735</v>
      </c>
      <c r="I30" s="221"/>
    </row>
    <row r="31" spans="1:9" s="222" customFormat="1" x14ac:dyDescent="0.25">
      <c r="A31" s="218" t="s">
        <v>626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626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626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626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626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2164" t="s">
        <v>618</v>
      </c>
      <c r="B37" s="2164"/>
      <c r="C37" s="2164"/>
      <c r="D37" s="2164"/>
      <c r="F37" s="2164" t="s">
        <v>618</v>
      </c>
      <c r="G37" s="2164"/>
      <c r="H37" s="2164"/>
      <c r="I37" s="2164"/>
    </row>
    <row r="38" spans="1:9" x14ac:dyDescent="0.25">
      <c r="A38" s="217" t="s">
        <v>32</v>
      </c>
      <c r="B38" s="217" t="s">
        <v>581</v>
      </c>
      <c r="C38" s="217" t="s">
        <v>617</v>
      </c>
      <c r="D38" s="217" t="s">
        <v>616</v>
      </c>
      <c r="F38" s="217" t="s">
        <v>32</v>
      </c>
      <c r="G38" s="217" t="s">
        <v>581</v>
      </c>
      <c r="H38" s="217" t="s">
        <v>617</v>
      </c>
      <c r="I38" s="217" t="s">
        <v>616</v>
      </c>
    </row>
    <row r="39" spans="1:9" x14ac:dyDescent="0.25">
      <c r="A39" s="218" t="s">
        <v>569</v>
      </c>
      <c r="B39" s="344" t="s">
        <v>597</v>
      </c>
      <c r="C39" s="219" t="s">
        <v>735</v>
      </c>
      <c r="D39" s="221"/>
      <c r="F39" s="218" t="s">
        <v>566</v>
      </c>
      <c r="G39" s="344" t="s">
        <v>694</v>
      </c>
      <c r="H39" s="219" t="s">
        <v>735</v>
      </c>
      <c r="I39" s="221"/>
    </row>
    <row r="40" spans="1:9" x14ac:dyDescent="0.25">
      <c r="A40" s="218" t="s">
        <v>569</v>
      </c>
      <c r="B40" s="344" t="s">
        <v>704</v>
      </c>
      <c r="C40" s="219" t="s">
        <v>735</v>
      </c>
      <c r="D40" s="221"/>
      <c r="F40" s="218" t="s">
        <v>566</v>
      </c>
      <c r="G40" s="344" t="s">
        <v>595</v>
      </c>
      <c r="H40" s="219" t="s">
        <v>735</v>
      </c>
      <c r="I40" s="221"/>
    </row>
    <row r="41" spans="1:9" x14ac:dyDescent="0.25">
      <c r="A41" s="218" t="s">
        <v>569</v>
      </c>
      <c r="B41" s="344" t="s">
        <v>599</v>
      </c>
      <c r="C41" s="219" t="s">
        <v>735</v>
      </c>
      <c r="D41" s="221"/>
      <c r="F41" s="218" t="s">
        <v>566</v>
      </c>
      <c r="G41" s="344" t="s">
        <v>602</v>
      </c>
      <c r="H41" s="219" t="s">
        <v>735</v>
      </c>
      <c r="I41" s="221"/>
    </row>
    <row r="42" spans="1:9" x14ac:dyDescent="0.25">
      <c r="A42" s="218" t="s">
        <v>569</v>
      </c>
      <c r="B42" s="344" t="s">
        <v>705</v>
      </c>
      <c r="C42" s="219" t="s">
        <v>735</v>
      </c>
      <c r="D42" s="221"/>
      <c r="F42" s="218" t="s">
        <v>566</v>
      </c>
      <c r="G42" s="344" t="s">
        <v>695</v>
      </c>
      <c r="H42" s="219" t="s">
        <v>735</v>
      </c>
      <c r="I42" s="221"/>
    </row>
    <row r="43" spans="1:9" x14ac:dyDescent="0.25">
      <c r="A43" s="218" t="s">
        <v>569</v>
      </c>
      <c r="B43" s="344" t="s">
        <v>596</v>
      </c>
      <c r="C43" s="219" t="s">
        <v>735</v>
      </c>
      <c r="D43" s="221"/>
      <c r="F43" s="218" t="s">
        <v>566</v>
      </c>
      <c r="G43" s="344" t="s">
        <v>634</v>
      </c>
      <c r="H43" s="219" t="s">
        <v>735</v>
      </c>
      <c r="I43" s="221"/>
    </row>
    <row r="44" spans="1:9" x14ac:dyDescent="0.25">
      <c r="A44" s="218" t="s">
        <v>569</v>
      </c>
      <c r="B44" s="344" t="s">
        <v>654</v>
      </c>
      <c r="C44" s="219" t="s">
        <v>735</v>
      </c>
      <c r="D44" s="221"/>
      <c r="F44" s="218" t="s">
        <v>566</v>
      </c>
      <c r="G44" s="344" t="s">
        <v>591</v>
      </c>
      <c r="H44" s="219" t="s">
        <v>735</v>
      </c>
      <c r="I44" s="221"/>
    </row>
    <row r="45" spans="1:9" x14ac:dyDescent="0.25">
      <c r="A45" s="218" t="s">
        <v>569</v>
      </c>
      <c r="B45" s="344" t="s">
        <v>656</v>
      </c>
      <c r="C45" s="219" t="s">
        <v>735</v>
      </c>
      <c r="D45" s="221"/>
      <c r="F45" s="218" t="s">
        <v>566</v>
      </c>
      <c r="G45" s="344" t="s">
        <v>593</v>
      </c>
      <c r="H45" s="219" t="s">
        <v>735</v>
      </c>
      <c r="I45" s="221"/>
    </row>
    <row r="46" spans="1:9" x14ac:dyDescent="0.25">
      <c r="A46" s="218" t="s">
        <v>569</v>
      </c>
      <c r="B46" s="344" t="s">
        <v>598</v>
      </c>
      <c r="C46" s="219" t="s">
        <v>735</v>
      </c>
      <c r="D46" s="221"/>
      <c r="F46" s="218" t="s">
        <v>566</v>
      </c>
      <c r="G46" s="344" t="s">
        <v>594</v>
      </c>
      <c r="H46" s="219" t="s">
        <v>735</v>
      </c>
      <c r="I46" s="221"/>
    </row>
    <row r="47" spans="1:9" x14ac:dyDescent="0.25">
      <c r="A47" s="218" t="s">
        <v>569</v>
      </c>
      <c r="B47" s="254" t="s">
        <v>716</v>
      </c>
      <c r="C47" s="219" t="s">
        <v>735</v>
      </c>
      <c r="D47" s="221"/>
      <c r="F47" s="218" t="s">
        <v>566</v>
      </c>
      <c r="G47" s="254" t="s">
        <v>666</v>
      </c>
      <c r="H47" s="219" t="s">
        <v>735</v>
      </c>
      <c r="I47" s="221"/>
    </row>
    <row r="48" spans="1:9" x14ac:dyDescent="0.25">
      <c r="A48" s="218" t="s">
        <v>569</v>
      </c>
      <c r="B48" s="254" t="s">
        <v>655</v>
      </c>
      <c r="C48" s="219" t="s">
        <v>735</v>
      </c>
      <c r="D48" s="221"/>
      <c r="F48" s="218" t="s">
        <v>566</v>
      </c>
      <c r="G48" s="254" t="s">
        <v>665</v>
      </c>
      <c r="H48" s="219" t="s">
        <v>735</v>
      </c>
      <c r="I48" s="221"/>
    </row>
    <row r="49" spans="1:9" x14ac:dyDescent="0.25">
      <c r="A49" s="218" t="s">
        <v>569</v>
      </c>
      <c r="B49" s="254" t="s">
        <v>725</v>
      </c>
      <c r="C49" s="219" t="s">
        <v>735</v>
      </c>
      <c r="D49" s="218"/>
      <c r="F49" s="218" t="s">
        <v>566</v>
      </c>
      <c r="G49" s="218"/>
      <c r="H49" s="219"/>
      <c r="I49" s="221"/>
    </row>
    <row r="50" spans="1:9" x14ac:dyDescent="0.25">
      <c r="A50" s="218" t="s">
        <v>569</v>
      </c>
      <c r="B50" s="218"/>
      <c r="C50" s="218"/>
      <c r="D50" s="218"/>
      <c r="F50" s="218" t="s">
        <v>566</v>
      </c>
      <c r="G50" s="218"/>
      <c r="H50" s="218"/>
      <c r="I50" s="221"/>
    </row>
    <row r="51" spans="1:9" x14ac:dyDescent="0.25">
      <c r="A51" s="218" t="s">
        <v>569</v>
      </c>
      <c r="B51" s="218"/>
      <c r="C51" s="218"/>
      <c r="D51" s="218"/>
      <c r="F51" s="218" t="s">
        <v>566</v>
      </c>
      <c r="G51" s="218"/>
      <c r="H51" s="218"/>
      <c r="I51" s="221"/>
    </row>
    <row r="53" spans="1:9" x14ac:dyDescent="0.25">
      <c r="A53" s="2164" t="s">
        <v>618</v>
      </c>
      <c r="B53" s="2164"/>
      <c r="C53" s="2164"/>
      <c r="D53" s="2164"/>
      <c r="F53" s="2164" t="s">
        <v>618</v>
      </c>
      <c r="G53" s="2164"/>
      <c r="H53" s="2164"/>
      <c r="I53" s="2164"/>
    </row>
    <row r="54" spans="1:9" x14ac:dyDescent="0.25">
      <c r="A54" s="217" t="s">
        <v>32</v>
      </c>
      <c r="B54" s="217" t="s">
        <v>581</v>
      </c>
      <c r="C54" s="217" t="s">
        <v>617</v>
      </c>
      <c r="D54" s="217" t="s">
        <v>616</v>
      </c>
      <c r="F54" s="217" t="s">
        <v>32</v>
      </c>
      <c r="G54" s="217" t="s">
        <v>581</v>
      </c>
      <c r="H54" s="217" t="s">
        <v>617</v>
      </c>
      <c r="I54" s="217" t="s">
        <v>616</v>
      </c>
    </row>
    <row r="55" spans="1:9" x14ac:dyDescent="0.25">
      <c r="A55" s="218" t="s">
        <v>564</v>
      </c>
      <c r="B55" s="344" t="s">
        <v>582</v>
      </c>
      <c r="C55" s="219"/>
      <c r="D55" s="221"/>
      <c r="F55" s="218" t="s">
        <v>549</v>
      </c>
      <c r="G55" s="344" t="s">
        <v>615</v>
      </c>
      <c r="H55" s="219" t="s">
        <v>735</v>
      </c>
      <c r="I55" s="221"/>
    </row>
    <row r="56" spans="1:9" x14ac:dyDescent="0.25">
      <c r="A56" s="218" t="s">
        <v>564</v>
      </c>
      <c r="B56" s="344" t="s">
        <v>658</v>
      </c>
      <c r="C56" s="219"/>
      <c r="D56" s="221"/>
      <c r="F56" s="218" t="s">
        <v>549</v>
      </c>
      <c r="G56" s="344" t="s">
        <v>614</v>
      </c>
      <c r="H56" s="219" t="s">
        <v>735</v>
      </c>
      <c r="I56" s="221"/>
    </row>
    <row r="57" spans="1:9" x14ac:dyDescent="0.25">
      <c r="A57" s="218" t="s">
        <v>564</v>
      </c>
      <c r="B57" s="344" t="s">
        <v>584</v>
      </c>
      <c r="C57" s="219"/>
      <c r="D57" s="221"/>
      <c r="F57" s="218" t="s">
        <v>549</v>
      </c>
      <c r="G57" s="344" t="s">
        <v>703</v>
      </c>
      <c r="H57" s="219" t="s">
        <v>735</v>
      </c>
      <c r="I57" s="221"/>
    </row>
    <row r="58" spans="1:9" x14ac:dyDescent="0.25">
      <c r="A58" s="218" t="s">
        <v>564</v>
      </c>
      <c r="B58" s="344" t="s">
        <v>583</v>
      </c>
      <c r="C58" s="219"/>
      <c r="D58" s="221"/>
      <c r="F58" s="218" t="s">
        <v>549</v>
      </c>
      <c r="G58" s="344" t="s">
        <v>640</v>
      </c>
      <c r="H58" s="219" t="s">
        <v>735</v>
      </c>
      <c r="I58" s="221"/>
    </row>
    <row r="59" spans="1:9" x14ac:dyDescent="0.25">
      <c r="A59" s="218" t="s">
        <v>564</v>
      </c>
      <c r="B59" s="344" t="s">
        <v>585</v>
      </c>
      <c r="C59" s="219"/>
      <c r="D59" s="221"/>
      <c r="F59" s="218" t="s">
        <v>549</v>
      </c>
      <c r="G59" s="344" t="s">
        <v>613</v>
      </c>
      <c r="H59" s="219" t="s">
        <v>735</v>
      </c>
      <c r="I59" s="221"/>
    </row>
    <row r="60" spans="1:9" x14ac:dyDescent="0.25">
      <c r="A60" s="218" t="s">
        <v>564</v>
      </c>
      <c r="B60" s="344" t="s">
        <v>667</v>
      </c>
      <c r="C60" s="219"/>
      <c r="D60" s="221"/>
      <c r="F60" s="218" t="s">
        <v>549</v>
      </c>
      <c r="G60" s="344" t="s">
        <v>612</v>
      </c>
      <c r="H60" s="219" t="s">
        <v>735</v>
      </c>
      <c r="I60" s="221"/>
    </row>
    <row r="61" spans="1:9" x14ac:dyDescent="0.25">
      <c r="A61" s="218" t="s">
        <v>564</v>
      </c>
      <c r="B61" s="344" t="s">
        <v>685</v>
      </c>
      <c r="C61" s="219"/>
      <c r="D61" s="221"/>
      <c r="F61" s="218" t="s">
        <v>549</v>
      </c>
      <c r="G61" s="344" t="s">
        <v>712</v>
      </c>
      <c r="H61" s="219" t="s">
        <v>735</v>
      </c>
      <c r="I61" s="221"/>
    </row>
    <row r="62" spans="1:9" x14ac:dyDescent="0.25">
      <c r="A62" s="218" t="s">
        <v>564</v>
      </c>
      <c r="B62" s="344" t="s">
        <v>686</v>
      </c>
      <c r="C62" s="219"/>
      <c r="D62" s="221"/>
      <c r="F62" s="218" t="s">
        <v>549</v>
      </c>
      <c r="G62" s="344" t="s">
        <v>628</v>
      </c>
      <c r="H62" s="219" t="s">
        <v>735</v>
      </c>
      <c r="I62" s="221"/>
    </row>
    <row r="63" spans="1:9" x14ac:dyDescent="0.25">
      <c r="A63" s="218" t="s">
        <v>564</v>
      </c>
      <c r="B63" s="254" t="s">
        <v>718</v>
      </c>
      <c r="C63" s="219"/>
      <c r="D63" s="221"/>
      <c r="F63" s="218" t="s">
        <v>549</v>
      </c>
      <c r="G63" s="254" t="s">
        <v>635</v>
      </c>
      <c r="H63" s="219"/>
      <c r="I63" s="221"/>
    </row>
    <row r="64" spans="1:9" x14ac:dyDescent="0.25">
      <c r="A64" s="218" t="s">
        <v>564</v>
      </c>
      <c r="B64" s="254" t="s">
        <v>727</v>
      </c>
      <c r="C64" s="219"/>
      <c r="D64" s="221"/>
      <c r="F64" s="218" t="s">
        <v>549</v>
      </c>
      <c r="G64" s="218"/>
      <c r="H64" s="219"/>
      <c r="I64" s="221"/>
    </row>
    <row r="65" spans="1:9" x14ac:dyDescent="0.25">
      <c r="A65" s="218" t="s">
        <v>564</v>
      </c>
      <c r="B65" s="221"/>
      <c r="C65" s="219"/>
      <c r="D65" s="221"/>
      <c r="F65" s="218" t="s">
        <v>549</v>
      </c>
      <c r="G65" s="218"/>
      <c r="H65" s="219"/>
      <c r="I65" s="221"/>
    </row>
    <row r="66" spans="1:9" x14ac:dyDescent="0.25">
      <c r="A66" s="218" t="s">
        <v>564</v>
      </c>
      <c r="B66" s="221"/>
      <c r="C66" s="219"/>
      <c r="D66" s="221"/>
      <c r="F66" s="218" t="s">
        <v>549</v>
      </c>
      <c r="G66" s="218"/>
      <c r="H66" s="218"/>
      <c r="I66" s="218"/>
    </row>
    <row r="67" spans="1:9" x14ac:dyDescent="0.25">
      <c r="A67" s="218" t="s">
        <v>564</v>
      </c>
      <c r="B67" s="218"/>
      <c r="C67" s="218"/>
      <c r="D67" s="218"/>
      <c r="F67" s="218" t="s">
        <v>549</v>
      </c>
      <c r="G67" s="218"/>
      <c r="H67" s="218"/>
      <c r="I67" s="218"/>
    </row>
    <row r="69" spans="1:9" x14ac:dyDescent="0.25">
      <c r="A69" s="2164" t="s">
        <v>618</v>
      </c>
      <c r="B69" s="2164"/>
      <c r="C69" s="2164"/>
      <c r="D69" s="2164"/>
      <c r="F69" s="2164" t="s">
        <v>618</v>
      </c>
      <c r="G69" s="2164"/>
      <c r="H69" s="2164"/>
      <c r="I69" s="2164"/>
    </row>
    <row r="70" spans="1:9" x14ac:dyDescent="0.25">
      <c r="A70" s="217" t="s">
        <v>32</v>
      </c>
      <c r="B70" s="217" t="s">
        <v>581</v>
      </c>
      <c r="C70" s="217" t="s">
        <v>617</v>
      </c>
      <c r="D70" s="217" t="s">
        <v>616</v>
      </c>
      <c r="F70" s="217" t="s">
        <v>32</v>
      </c>
      <c r="G70" s="217" t="s">
        <v>581</v>
      </c>
      <c r="H70" s="217" t="s">
        <v>617</v>
      </c>
      <c r="I70" s="217" t="s">
        <v>616</v>
      </c>
    </row>
    <row r="71" spans="1:9" x14ac:dyDescent="0.25">
      <c r="A71" s="218" t="s">
        <v>53</v>
      </c>
      <c r="B71" s="273" t="s">
        <v>682</v>
      </c>
      <c r="C71" s="219" t="s">
        <v>735</v>
      </c>
      <c r="D71" s="221" t="s">
        <v>619</v>
      </c>
      <c r="F71" s="218" t="s">
        <v>554</v>
      </c>
      <c r="G71" s="344" t="s">
        <v>606</v>
      </c>
      <c r="H71" s="219" t="s">
        <v>735</v>
      </c>
      <c r="I71" s="221"/>
    </row>
    <row r="72" spans="1:9" x14ac:dyDescent="0.25">
      <c r="A72" s="218" t="s">
        <v>53</v>
      </c>
      <c r="B72" s="344" t="s">
        <v>633</v>
      </c>
      <c r="C72" s="219" t="s">
        <v>735</v>
      </c>
      <c r="D72" s="221" t="s">
        <v>619</v>
      </c>
      <c r="F72" s="218" t="s">
        <v>554</v>
      </c>
      <c r="G72" s="344" t="s">
        <v>713</v>
      </c>
      <c r="H72" s="219" t="s">
        <v>735</v>
      </c>
      <c r="I72" s="221"/>
    </row>
    <row r="73" spans="1:9" x14ac:dyDescent="0.25">
      <c r="A73" s="218" t="s">
        <v>53</v>
      </c>
      <c r="B73" s="344" t="s">
        <v>636</v>
      </c>
      <c r="C73" s="219" t="s">
        <v>735</v>
      </c>
      <c r="D73" s="221" t="s">
        <v>619</v>
      </c>
      <c r="F73" s="218" t="s">
        <v>554</v>
      </c>
      <c r="G73" s="344" t="s">
        <v>714</v>
      </c>
      <c r="H73" s="219" t="s">
        <v>735</v>
      </c>
      <c r="I73" s="221"/>
    </row>
    <row r="74" spans="1:9" x14ac:dyDescent="0.25">
      <c r="A74" s="218" t="s">
        <v>53</v>
      </c>
      <c r="B74" s="344" t="s">
        <v>607</v>
      </c>
      <c r="C74" s="219" t="s">
        <v>735</v>
      </c>
      <c r="D74" s="221" t="s">
        <v>619</v>
      </c>
      <c r="F74" s="218" t="s">
        <v>554</v>
      </c>
      <c r="G74" s="344" t="s">
        <v>605</v>
      </c>
      <c r="H74" s="219" t="s">
        <v>735</v>
      </c>
      <c r="I74" s="221"/>
    </row>
    <row r="75" spans="1:9" x14ac:dyDescent="0.25">
      <c r="A75" s="218" t="s">
        <v>53</v>
      </c>
      <c r="B75" s="344" t="s">
        <v>683</v>
      </c>
      <c r="C75" s="219" t="s">
        <v>735</v>
      </c>
      <c r="D75" s="221" t="s">
        <v>619</v>
      </c>
      <c r="F75" s="218" t="s">
        <v>554</v>
      </c>
      <c r="G75" s="344" t="s">
        <v>603</v>
      </c>
      <c r="H75" s="219" t="s">
        <v>735</v>
      </c>
      <c r="I75" s="221"/>
    </row>
    <row r="76" spans="1:9" x14ac:dyDescent="0.25">
      <c r="A76" s="218" t="s">
        <v>53</v>
      </c>
      <c r="B76" s="344" t="s">
        <v>609</v>
      </c>
      <c r="C76" s="219" t="s">
        <v>735</v>
      </c>
      <c r="D76" s="221" t="s">
        <v>619</v>
      </c>
      <c r="F76" s="218" t="s">
        <v>554</v>
      </c>
      <c r="G76" s="344" t="s">
        <v>600</v>
      </c>
      <c r="H76" s="219" t="s">
        <v>735</v>
      </c>
      <c r="I76" s="221"/>
    </row>
    <row r="77" spans="1:9" x14ac:dyDescent="0.25">
      <c r="A77" s="218" t="s">
        <v>53</v>
      </c>
      <c r="B77" s="344" t="s">
        <v>684</v>
      </c>
      <c r="C77" s="219" t="s">
        <v>735</v>
      </c>
      <c r="D77" s="221" t="s">
        <v>619</v>
      </c>
      <c r="F77" s="218" t="s">
        <v>554</v>
      </c>
      <c r="G77" s="344" t="s">
        <v>632</v>
      </c>
      <c r="H77" s="219" t="s">
        <v>735</v>
      </c>
      <c r="I77" s="221"/>
    </row>
    <row r="78" spans="1:9" x14ac:dyDescent="0.25">
      <c r="A78" s="218" t="s">
        <v>53</v>
      </c>
      <c r="B78" s="344" t="s">
        <v>657</v>
      </c>
      <c r="C78" s="219" t="s">
        <v>735</v>
      </c>
      <c r="D78" s="221" t="s">
        <v>620</v>
      </c>
      <c r="F78" s="218" t="s">
        <v>554</v>
      </c>
      <c r="G78" s="344" t="s">
        <v>601</v>
      </c>
      <c r="H78" s="219" t="s">
        <v>735</v>
      </c>
      <c r="I78" s="221"/>
    </row>
    <row r="79" spans="1:9" x14ac:dyDescent="0.25">
      <c r="A79" s="218" t="s">
        <v>53</v>
      </c>
      <c r="B79" s="123" t="s">
        <v>608</v>
      </c>
      <c r="C79" s="219"/>
      <c r="D79" s="221" t="s">
        <v>619</v>
      </c>
      <c r="F79" s="218" t="s">
        <v>554</v>
      </c>
      <c r="G79" s="344" t="s">
        <v>660</v>
      </c>
      <c r="H79" s="219"/>
      <c r="I79" s="221"/>
    </row>
    <row r="80" spans="1:9" ht="15.75" thickBot="1" x14ac:dyDescent="0.3">
      <c r="A80" s="218" t="s">
        <v>53</v>
      </c>
      <c r="B80" s="123" t="s">
        <v>717</v>
      </c>
      <c r="C80" s="219"/>
      <c r="D80" s="221" t="s">
        <v>620</v>
      </c>
      <c r="F80" s="218" t="s">
        <v>554</v>
      </c>
      <c r="G80" s="345" t="s">
        <v>604</v>
      </c>
      <c r="H80" s="219" t="s">
        <v>735</v>
      </c>
      <c r="I80" s="221"/>
    </row>
    <row r="81" spans="1:9" x14ac:dyDescent="0.25">
      <c r="A81" s="218" t="s">
        <v>53</v>
      </c>
      <c r="B81" s="123" t="s">
        <v>726</v>
      </c>
      <c r="C81" s="221"/>
      <c r="D81" s="221"/>
      <c r="F81" s="218" t="s">
        <v>554</v>
      </c>
      <c r="G81" s="344" t="s">
        <v>715</v>
      </c>
      <c r="H81" s="221" t="s">
        <v>735</v>
      </c>
      <c r="I81" s="221"/>
    </row>
    <row r="82" spans="1:9" x14ac:dyDescent="0.25">
      <c r="A82" s="218" t="s">
        <v>53</v>
      </c>
      <c r="B82" s="123" t="s">
        <v>669</v>
      </c>
      <c r="C82" s="221"/>
      <c r="D82" s="221"/>
      <c r="F82" s="218" t="s">
        <v>554</v>
      </c>
      <c r="G82" s="254" t="s">
        <v>722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554</v>
      </c>
      <c r="G83" s="254" t="s">
        <v>723</v>
      </c>
      <c r="H83" s="221" t="s">
        <v>735</v>
      </c>
      <c r="I83" s="221"/>
    </row>
    <row r="85" spans="1:9" x14ac:dyDescent="0.25">
      <c r="A85" s="2164" t="s">
        <v>618</v>
      </c>
      <c r="B85" s="2164"/>
      <c r="C85" s="2164"/>
      <c r="D85" s="2164"/>
      <c r="F85" s="2164" t="s">
        <v>618</v>
      </c>
      <c r="G85" s="2164"/>
      <c r="H85" s="2164"/>
      <c r="I85" s="2164"/>
    </row>
    <row r="86" spans="1:9" x14ac:dyDescent="0.25">
      <c r="A86" s="217" t="s">
        <v>32</v>
      </c>
      <c r="B86" s="217" t="s">
        <v>581</v>
      </c>
      <c r="C86" s="217" t="s">
        <v>617</v>
      </c>
      <c r="D86" s="217" t="s">
        <v>616</v>
      </c>
      <c r="F86" s="217" t="s">
        <v>32</v>
      </c>
      <c r="G86" s="217" t="s">
        <v>581</v>
      </c>
      <c r="H86" s="217" t="s">
        <v>617</v>
      </c>
      <c r="I86" s="217" t="s">
        <v>616</v>
      </c>
    </row>
    <row r="87" spans="1:9" x14ac:dyDescent="0.25">
      <c r="A87" s="218" t="s">
        <v>671</v>
      </c>
      <c r="B87" s="344" t="s">
        <v>696</v>
      </c>
      <c r="C87" s="219" t="s">
        <v>735</v>
      </c>
      <c r="D87" s="221"/>
      <c r="F87" s="218" t="s">
        <v>678</v>
      </c>
      <c r="G87" s="344" t="s">
        <v>611</v>
      </c>
      <c r="H87" s="219" t="s">
        <v>735</v>
      </c>
      <c r="I87" s="221"/>
    </row>
    <row r="88" spans="1:9" x14ac:dyDescent="0.25">
      <c r="A88" s="218" t="s">
        <v>671</v>
      </c>
      <c r="B88" s="344" t="s">
        <v>675</v>
      </c>
      <c r="C88" s="219" t="s">
        <v>735</v>
      </c>
      <c r="D88" s="221"/>
      <c r="F88" s="218" t="s">
        <v>678</v>
      </c>
      <c r="G88" s="344" t="s">
        <v>706</v>
      </c>
      <c r="H88" s="219" t="s">
        <v>735</v>
      </c>
      <c r="I88" s="221"/>
    </row>
    <row r="89" spans="1:9" x14ac:dyDescent="0.25">
      <c r="A89" s="218" t="s">
        <v>671</v>
      </c>
      <c r="B89" s="344" t="s">
        <v>674</v>
      </c>
      <c r="C89" s="219" t="s">
        <v>735</v>
      </c>
      <c r="D89" s="221"/>
      <c r="F89" s="218" t="s">
        <v>678</v>
      </c>
      <c r="G89" s="344" t="s">
        <v>707</v>
      </c>
      <c r="H89" s="219" t="s">
        <v>735</v>
      </c>
      <c r="I89" s="221"/>
    </row>
    <row r="90" spans="1:9" x14ac:dyDescent="0.25">
      <c r="A90" s="218" t="s">
        <v>671</v>
      </c>
      <c r="B90" s="344" t="s">
        <v>697</v>
      </c>
      <c r="C90" s="219" t="s">
        <v>735</v>
      </c>
      <c r="D90" s="221"/>
      <c r="F90" s="218" t="s">
        <v>678</v>
      </c>
      <c r="G90" s="344" t="s">
        <v>708</v>
      </c>
      <c r="H90" s="219" t="s">
        <v>735</v>
      </c>
      <c r="I90" s="221"/>
    </row>
    <row r="91" spans="1:9" x14ac:dyDescent="0.25">
      <c r="A91" s="218" t="s">
        <v>671</v>
      </c>
      <c r="B91" s="344" t="s">
        <v>698</v>
      </c>
      <c r="C91" s="219" t="s">
        <v>735</v>
      </c>
      <c r="D91" s="221"/>
      <c r="F91" s="218" t="s">
        <v>678</v>
      </c>
      <c r="G91" s="344" t="s">
        <v>709</v>
      </c>
      <c r="H91" s="219" t="s">
        <v>735</v>
      </c>
      <c r="I91" s="221"/>
    </row>
    <row r="92" spans="1:9" x14ac:dyDescent="0.25">
      <c r="A92" s="218" t="s">
        <v>671</v>
      </c>
      <c r="B92" s="344" t="s">
        <v>699</v>
      </c>
      <c r="C92" s="219" t="s">
        <v>735</v>
      </c>
      <c r="D92" s="221"/>
      <c r="F92" s="218" t="s">
        <v>678</v>
      </c>
      <c r="G92" s="344" t="s">
        <v>729</v>
      </c>
      <c r="H92" s="219" t="s">
        <v>735</v>
      </c>
      <c r="I92" s="221"/>
    </row>
    <row r="93" spans="1:9" x14ac:dyDescent="0.25">
      <c r="A93" s="218" t="s">
        <v>671</v>
      </c>
      <c r="B93" s="344" t="s">
        <v>700</v>
      </c>
      <c r="C93" s="219" t="s">
        <v>735</v>
      </c>
      <c r="D93" s="221"/>
      <c r="F93" s="218" t="s">
        <v>678</v>
      </c>
      <c r="G93" s="344" t="s">
        <v>710</v>
      </c>
      <c r="H93" s="219" t="s">
        <v>735</v>
      </c>
      <c r="I93" s="221"/>
    </row>
    <row r="94" spans="1:9" x14ac:dyDescent="0.25">
      <c r="A94" s="218" t="s">
        <v>671</v>
      </c>
      <c r="B94" s="344" t="s">
        <v>701</v>
      </c>
      <c r="C94" s="219" t="s">
        <v>735</v>
      </c>
      <c r="D94" s="221"/>
      <c r="F94" s="218" t="s">
        <v>678</v>
      </c>
      <c r="G94" s="344" t="s">
        <v>711</v>
      </c>
      <c r="H94" s="219" t="s">
        <v>735</v>
      </c>
      <c r="I94" s="221"/>
    </row>
    <row r="95" spans="1:9" x14ac:dyDescent="0.25">
      <c r="A95" s="218" t="s">
        <v>671</v>
      </c>
      <c r="B95" s="254" t="s">
        <v>672</v>
      </c>
      <c r="C95" s="219"/>
      <c r="D95" s="221"/>
      <c r="F95" s="218" t="s">
        <v>678</v>
      </c>
      <c r="G95" s="344" t="s">
        <v>673</v>
      </c>
      <c r="H95" s="219" t="s">
        <v>735</v>
      </c>
      <c r="I95" s="221"/>
    </row>
    <row r="96" spans="1:9" x14ac:dyDescent="0.25">
      <c r="A96" s="218" t="s">
        <v>671</v>
      </c>
      <c r="B96" s="344" t="s">
        <v>664</v>
      </c>
      <c r="C96" s="221"/>
      <c r="D96" s="221"/>
      <c r="F96" s="218" t="s">
        <v>678</v>
      </c>
      <c r="G96" s="254" t="s">
        <v>721</v>
      </c>
      <c r="H96" s="219" t="s">
        <v>735</v>
      </c>
      <c r="I96" s="221"/>
    </row>
    <row r="97" spans="1:9" x14ac:dyDescent="0.25">
      <c r="A97" s="218" t="s">
        <v>671</v>
      </c>
      <c r="B97" s="254" t="s">
        <v>730</v>
      </c>
      <c r="C97" s="221"/>
      <c r="D97" s="221"/>
      <c r="F97" s="218" t="s">
        <v>678</v>
      </c>
      <c r="G97" s="254" t="s">
        <v>734</v>
      </c>
      <c r="H97" s="221" t="s">
        <v>735</v>
      </c>
      <c r="I97" s="221"/>
    </row>
    <row r="98" spans="1:9" x14ac:dyDescent="0.25">
      <c r="A98" s="218" t="s">
        <v>671</v>
      </c>
      <c r="B98" s="221"/>
      <c r="C98" s="221"/>
      <c r="D98" s="221"/>
      <c r="F98" s="218" t="s">
        <v>678</v>
      </c>
      <c r="G98" s="221"/>
      <c r="H98" s="221"/>
      <c r="I98" s="221"/>
    </row>
    <row r="99" spans="1:9" x14ac:dyDescent="0.25">
      <c r="A99" s="218" t="s">
        <v>671</v>
      </c>
      <c r="B99" s="221"/>
      <c r="C99" s="221"/>
      <c r="D99" s="221"/>
      <c r="F99" s="218" t="s">
        <v>678</v>
      </c>
      <c r="G99" s="221"/>
      <c r="H99" s="221"/>
      <c r="I99" s="221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25" zoomScale="75" zoomScaleNormal="75" workbookViewId="0">
      <selection activeCell="AE42" sqref="AE42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749</v>
      </c>
      <c r="F6" s="646" t="s">
        <v>750</v>
      </c>
      <c r="G6" s="646" t="s">
        <v>751</v>
      </c>
      <c r="H6" s="646" t="s">
        <v>752</v>
      </c>
      <c r="I6" s="646" t="s">
        <v>753</v>
      </c>
      <c r="J6" s="646" t="s">
        <v>754</v>
      </c>
      <c r="K6" s="646" t="s">
        <v>755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581</v>
      </c>
      <c r="F8" s="649" t="s">
        <v>63</v>
      </c>
      <c r="G8" s="649" t="s">
        <v>756</v>
      </c>
      <c r="H8" s="649" t="s">
        <v>757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758</v>
      </c>
      <c r="O8" s="649" t="s">
        <v>759</v>
      </c>
      <c r="P8" s="649" t="s">
        <v>760</v>
      </c>
      <c r="Q8" s="649" t="s">
        <v>761</v>
      </c>
      <c r="R8" s="649" t="s">
        <v>762</v>
      </c>
      <c r="S8" s="649" t="s">
        <v>763</v>
      </c>
      <c r="T8" s="649" t="s">
        <v>764</v>
      </c>
      <c r="U8" s="649" t="s">
        <v>765</v>
      </c>
      <c r="V8" s="649" t="s">
        <v>766</v>
      </c>
      <c r="W8" s="649" t="s">
        <v>767</v>
      </c>
      <c r="X8" s="651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778</v>
      </c>
      <c r="G9" s="649" t="s">
        <v>770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684</v>
      </c>
      <c r="G10" s="649" t="s">
        <v>770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610</v>
      </c>
      <c r="G11" s="649" t="s">
        <v>769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781</v>
      </c>
      <c r="G12" s="649" t="s">
        <v>770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660</v>
      </c>
      <c r="G13" s="649" t="s">
        <v>769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780</v>
      </c>
      <c r="G14" s="649" t="s">
        <v>769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608</v>
      </c>
      <c r="G15" s="649" t="s">
        <v>770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777</v>
      </c>
      <c r="G16" s="649" t="s">
        <v>770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749</v>
      </c>
      <c r="F23" s="660" t="s">
        <v>750</v>
      </c>
      <c r="G23" s="660" t="s">
        <v>751</v>
      </c>
      <c r="H23" s="660" t="s">
        <v>752</v>
      </c>
      <c r="I23" s="660" t="s">
        <v>753</v>
      </c>
      <c r="J23" s="660" t="s">
        <v>754</v>
      </c>
      <c r="K23" s="660" t="s">
        <v>755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581</v>
      </c>
      <c r="F25" s="663" t="s">
        <v>63</v>
      </c>
      <c r="G25" s="663" t="s">
        <v>756</v>
      </c>
      <c r="H25" s="663" t="s">
        <v>757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758</v>
      </c>
      <c r="O25" s="663" t="s">
        <v>759</v>
      </c>
      <c r="P25" s="663" t="s">
        <v>760</v>
      </c>
      <c r="Q25" s="663" t="s">
        <v>761</v>
      </c>
      <c r="R25" s="663" t="s">
        <v>762</v>
      </c>
      <c r="S25" s="663" t="s">
        <v>763</v>
      </c>
      <c r="T25" s="663" t="s">
        <v>764</v>
      </c>
      <c r="U25" s="663" t="s">
        <v>765</v>
      </c>
      <c r="V25" s="663" t="s">
        <v>766</v>
      </c>
      <c r="W25" s="663" t="s">
        <v>767</v>
      </c>
      <c r="X25" s="665" t="s">
        <v>768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622</v>
      </c>
      <c r="G26" s="663" t="s">
        <v>770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682</v>
      </c>
      <c r="G27" s="663" t="s">
        <v>770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789</v>
      </c>
      <c r="G28" s="663" t="s">
        <v>769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791</v>
      </c>
      <c r="G29" s="663" t="s">
        <v>769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611</v>
      </c>
      <c r="G30" s="663" t="s">
        <v>770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788</v>
      </c>
      <c r="G31" s="663" t="s">
        <v>769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707</v>
      </c>
      <c r="G32" s="663" t="s">
        <v>769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621</v>
      </c>
      <c r="G33" s="663" t="s">
        <v>769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710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 t="s">
        <v>749</v>
      </c>
      <c r="F40" s="351" t="s">
        <v>750</v>
      </c>
      <c r="G40" s="351" t="s">
        <v>751</v>
      </c>
      <c r="H40" s="351" t="s">
        <v>752</v>
      </c>
      <c r="I40" s="351" t="s">
        <v>753</v>
      </c>
      <c r="J40" s="351" t="s">
        <v>754</v>
      </c>
      <c r="K40" s="351" t="s">
        <v>755</v>
      </c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360">
        <v>3</v>
      </c>
      <c r="F41" s="361">
        <v>8</v>
      </c>
      <c r="G41" s="354">
        <v>2</v>
      </c>
      <c r="H41" s="354">
        <v>10</v>
      </c>
      <c r="I41" s="355">
        <v>9</v>
      </c>
      <c r="J41" s="355">
        <v>25</v>
      </c>
      <c r="K41" s="354">
        <v>63</v>
      </c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0</v>
      </c>
    </row>
    <row r="42" spans="2:28" x14ac:dyDescent="0.25">
      <c r="E42" s="353" t="s">
        <v>581</v>
      </c>
      <c r="F42" s="354" t="s">
        <v>63</v>
      </c>
      <c r="G42" s="354" t="s">
        <v>756</v>
      </c>
      <c r="H42" s="354" t="s">
        <v>757</v>
      </c>
      <c r="I42" s="355" t="s">
        <v>66</v>
      </c>
      <c r="J42" s="355" t="s">
        <v>67</v>
      </c>
      <c r="K42" s="354" t="s">
        <v>68</v>
      </c>
      <c r="L42" s="354" t="s">
        <v>69</v>
      </c>
      <c r="M42" s="354" t="s">
        <v>22</v>
      </c>
      <c r="N42" s="354" t="s">
        <v>758</v>
      </c>
      <c r="O42" s="354" t="s">
        <v>759</v>
      </c>
      <c r="P42" s="354" t="s">
        <v>760</v>
      </c>
      <c r="Q42" s="354" t="s">
        <v>761</v>
      </c>
      <c r="R42" s="354" t="s">
        <v>762</v>
      </c>
      <c r="S42" s="354" t="s">
        <v>763</v>
      </c>
      <c r="T42" s="354" t="s">
        <v>764</v>
      </c>
      <c r="U42" s="354" t="s">
        <v>765</v>
      </c>
      <c r="V42" s="354" t="s">
        <v>766</v>
      </c>
      <c r="W42" s="354" t="s">
        <v>767</v>
      </c>
      <c r="X42" s="356" t="s">
        <v>768</v>
      </c>
    </row>
    <row r="43" spans="2:28" x14ac:dyDescent="0.25">
      <c r="B43" s="256">
        <f t="shared" ref="B43:B52" ca="1" si="12">Y43</f>
        <v>66</v>
      </c>
      <c r="C43" s="256">
        <f ca="1">Y43</f>
        <v>66</v>
      </c>
      <c r="E43" s="353">
        <v>1</v>
      </c>
      <c r="F43" s="354" t="s">
        <v>822</v>
      </c>
      <c r="G43" s="354" t="s">
        <v>769</v>
      </c>
      <c r="H43" s="362">
        <v>24.91</v>
      </c>
      <c r="I43" s="354">
        <v>6</v>
      </c>
      <c r="J43" s="354">
        <v>0</v>
      </c>
      <c r="K43" s="354">
        <v>0</v>
      </c>
      <c r="L43" s="354">
        <v>0</v>
      </c>
      <c r="M43" s="354">
        <v>1</v>
      </c>
      <c r="N43" s="354">
        <v>0</v>
      </c>
      <c r="O43" s="354">
        <v>0</v>
      </c>
      <c r="P43" s="354">
        <v>56</v>
      </c>
      <c r="Q43" s="354">
        <v>0</v>
      </c>
      <c r="R43" s="354">
        <v>0</v>
      </c>
      <c r="S43" s="354">
        <v>0</v>
      </c>
      <c r="T43" s="354">
        <v>0</v>
      </c>
      <c r="U43" s="354">
        <v>18</v>
      </c>
      <c r="V43" s="354">
        <v>0</v>
      </c>
      <c r="W43" s="354">
        <v>0</v>
      </c>
      <c r="X43" s="356">
        <v>0</v>
      </c>
      <c r="Y43" s="256">
        <f t="shared" ref="Y43:Y52" ca="1" si="13">VLOOKUP(F43,PlayerN,3,FALSE)</f>
        <v>66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353">
        <v>2</v>
      </c>
      <c r="F44" s="354" t="s">
        <v>792</v>
      </c>
      <c r="G44" s="354" t="s">
        <v>769</v>
      </c>
      <c r="H44" s="362">
        <v>22.77</v>
      </c>
      <c r="I44" s="354">
        <v>3</v>
      </c>
      <c r="J44" s="354">
        <v>1</v>
      </c>
      <c r="K44" s="354">
        <v>1</v>
      </c>
      <c r="L44" s="354">
        <v>0</v>
      </c>
      <c r="M44" s="354">
        <v>1</v>
      </c>
      <c r="N44" s="354">
        <v>0</v>
      </c>
      <c r="O44" s="354">
        <v>12</v>
      </c>
      <c r="P44" s="354">
        <v>0</v>
      </c>
      <c r="Q44" s="354">
        <v>0</v>
      </c>
      <c r="R44" s="354">
        <v>0</v>
      </c>
      <c r="S44" s="354">
        <v>0</v>
      </c>
      <c r="T44" s="354">
        <v>25</v>
      </c>
      <c r="U44" s="354">
        <v>0</v>
      </c>
      <c r="V44" s="354">
        <v>0</v>
      </c>
      <c r="W44" s="354">
        <v>0</v>
      </c>
      <c r="X44" s="356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54</v>
      </c>
      <c r="C45" s="256">
        <f t="shared" ca="1" si="15"/>
        <v>54</v>
      </c>
      <c r="E45" s="353">
        <v>3</v>
      </c>
      <c r="F45" s="354" t="s">
        <v>633</v>
      </c>
      <c r="G45" s="354" t="s">
        <v>769</v>
      </c>
      <c r="H45" s="362">
        <v>23.92</v>
      </c>
      <c r="I45" s="354">
        <v>5</v>
      </c>
      <c r="J45" s="354">
        <v>0</v>
      </c>
      <c r="K45" s="354">
        <v>0</v>
      </c>
      <c r="L45" s="354">
        <v>1</v>
      </c>
      <c r="M45" s="354">
        <v>1</v>
      </c>
      <c r="N45" s="354">
        <v>58</v>
      </c>
      <c r="O45" s="354">
        <v>0</v>
      </c>
      <c r="P45" s="354">
        <v>0</v>
      </c>
      <c r="Q45" s="354">
        <v>0</v>
      </c>
      <c r="R45" s="354">
        <v>0</v>
      </c>
      <c r="S45" s="354">
        <v>0</v>
      </c>
      <c r="T45" s="354">
        <v>0</v>
      </c>
      <c r="U45" s="354">
        <v>0</v>
      </c>
      <c r="V45" s="354">
        <v>0</v>
      </c>
      <c r="W45" s="354">
        <v>0</v>
      </c>
      <c r="X45" s="356">
        <v>0</v>
      </c>
      <c r="Y45" s="256">
        <f t="shared" ca="1" si="13"/>
        <v>54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353">
        <v>4</v>
      </c>
      <c r="F46" s="354" t="s">
        <v>584</v>
      </c>
      <c r="G46" s="354" t="s">
        <v>769</v>
      </c>
      <c r="H46" s="362">
        <v>25.45</v>
      </c>
      <c r="I46" s="354">
        <v>5</v>
      </c>
      <c r="J46" s="354">
        <v>6</v>
      </c>
      <c r="K46" s="354">
        <v>0</v>
      </c>
      <c r="L46" s="354">
        <v>0</v>
      </c>
      <c r="M46" s="354">
        <v>1</v>
      </c>
      <c r="N46" s="354">
        <v>0</v>
      </c>
      <c r="O46" s="354">
        <v>16</v>
      </c>
      <c r="P46" s="354">
        <v>0</v>
      </c>
      <c r="Q46" s="354">
        <v>24</v>
      </c>
      <c r="R46" s="354">
        <v>0</v>
      </c>
      <c r="S46" s="354">
        <v>0</v>
      </c>
      <c r="T46" s="354">
        <v>16</v>
      </c>
      <c r="U46" s="354">
        <v>0</v>
      </c>
      <c r="V46" s="354">
        <v>14</v>
      </c>
      <c r="W46" s="354">
        <v>0</v>
      </c>
      <c r="X46" s="356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353">
        <v>5</v>
      </c>
      <c r="F47" s="354" t="s">
        <v>794</v>
      </c>
      <c r="G47" s="354" t="s">
        <v>770</v>
      </c>
      <c r="H47" s="362">
        <v>29.37</v>
      </c>
      <c r="I47" s="354">
        <v>2</v>
      </c>
      <c r="J47" s="354">
        <v>3</v>
      </c>
      <c r="K47" s="354">
        <v>1</v>
      </c>
      <c r="L47" s="354">
        <v>1</v>
      </c>
      <c r="M47" s="354">
        <v>1</v>
      </c>
      <c r="N47" s="354">
        <v>0</v>
      </c>
      <c r="O47" s="354">
        <v>0</v>
      </c>
      <c r="P47" s="354">
        <v>36</v>
      </c>
      <c r="Q47" s="354">
        <v>24</v>
      </c>
      <c r="R47" s="354">
        <v>40</v>
      </c>
      <c r="S47" s="354">
        <v>0</v>
      </c>
      <c r="T47" s="354">
        <v>0</v>
      </c>
      <c r="U47" s="354">
        <v>17</v>
      </c>
      <c r="V47" s="354">
        <v>16</v>
      </c>
      <c r="W47" s="354">
        <v>18</v>
      </c>
      <c r="X47" s="356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353">
        <v>6</v>
      </c>
      <c r="F48" s="354" t="s">
        <v>812</v>
      </c>
      <c r="G48" s="354" t="s">
        <v>769</v>
      </c>
      <c r="H48" s="362">
        <v>16.329999999999998</v>
      </c>
      <c r="I48" s="354">
        <v>3</v>
      </c>
      <c r="J48" s="354">
        <v>0</v>
      </c>
      <c r="K48" s="354">
        <v>0</v>
      </c>
      <c r="L48" s="354">
        <v>0</v>
      </c>
      <c r="M48" s="354">
        <v>1</v>
      </c>
      <c r="N48" s="354">
        <v>0</v>
      </c>
      <c r="O48" s="354">
        <v>0</v>
      </c>
      <c r="P48" s="354">
        <v>0</v>
      </c>
      <c r="Q48" s="354">
        <v>0</v>
      </c>
      <c r="R48" s="354">
        <v>0</v>
      </c>
      <c r="S48" s="354">
        <v>0</v>
      </c>
      <c r="T48" s="354">
        <v>0</v>
      </c>
      <c r="U48" s="354">
        <v>0</v>
      </c>
      <c r="V48" s="354">
        <v>0</v>
      </c>
      <c r="W48" s="354">
        <v>0</v>
      </c>
      <c r="X48" s="356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353">
        <v>7</v>
      </c>
      <c r="F49" s="354" t="s">
        <v>583</v>
      </c>
      <c r="G49" s="354" t="s">
        <v>769</v>
      </c>
      <c r="H49" s="362">
        <v>21.24</v>
      </c>
      <c r="I49" s="354">
        <v>5</v>
      </c>
      <c r="J49" s="354">
        <v>0</v>
      </c>
      <c r="K49" s="354">
        <v>0</v>
      </c>
      <c r="L49" s="354">
        <v>0</v>
      </c>
      <c r="M49" s="354">
        <v>1</v>
      </c>
      <c r="N49" s="354">
        <v>0</v>
      </c>
      <c r="O49" s="354">
        <v>0</v>
      </c>
      <c r="P49" s="354">
        <v>0</v>
      </c>
      <c r="Q49" s="354">
        <v>0</v>
      </c>
      <c r="R49" s="354">
        <v>0</v>
      </c>
      <c r="S49" s="354">
        <v>0</v>
      </c>
      <c r="T49" s="354">
        <v>0</v>
      </c>
      <c r="U49" s="354">
        <v>0</v>
      </c>
      <c r="V49" s="354">
        <v>0</v>
      </c>
      <c r="W49" s="354">
        <v>0</v>
      </c>
      <c r="X49" s="356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353">
        <v>8</v>
      </c>
      <c r="F50" s="354" t="s">
        <v>585</v>
      </c>
      <c r="G50" s="354" t="s">
        <v>769</v>
      </c>
      <c r="H50" s="362">
        <v>21.23</v>
      </c>
      <c r="I50" s="354">
        <v>3</v>
      </c>
      <c r="J50" s="354">
        <v>1</v>
      </c>
      <c r="K50" s="354">
        <v>1</v>
      </c>
      <c r="L50" s="354">
        <v>0</v>
      </c>
      <c r="M50" s="354">
        <v>1</v>
      </c>
      <c r="N50" s="354">
        <v>0</v>
      </c>
      <c r="O50" s="354">
        <v>40</v>
      </c>
      <c r="P50" s="354">
        <v>0</v>
      </c>
      <c r="Q50" s="354">
        <v>0</v>
      </c>
      <c r="R50" s="354">
        <v>0</v>
      </c>
      <c r="S50" s="354">
        <v>0</v>
      </c>
      <c r="T50" s="354">
        <v>18</v>
      </c>
      <c r="U50" s="354">
        <v>0</v>
      </c>
      <c r="V50" s="354">
        <v>0</v>
      </c>
      <c r="W50" s="354">
        <v>0</v>
      </c>
      <c r="X50" s="356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353">
        <v>9</v>
      </c>
      <c r="F51" s="354" t="s">
        <v>1</v>
      </c>
      <c r="G51" s="354"/>
      <c r="H51" s="362"/>
      <c r="I51" s="354">
        <v>0</v>
      </c>
      <c r="J51" s="354">
        <v>0</v>
      </c>
      <c r="K51" s="354">
        <v>0</v>
      </c>
      <c r="L51" s="354">
        <v>0</v>
      </c>
      <c r="M51" s="354">
        <v>0</v>
      </c>
      <c r="N51" s="354">
        <v>0</v>
      </c>
      <c r="O51" s="354">
        <v>0</v>
      </c>
      <c r="P51" s="354">
        <v>0</v>
      </c>
      <c r="Q51" s="354">
        <v>0</v>
      </c>
      <c r="R51" s="354">
        <v>0</v>
      </c>
      <c r="S51" s="354">
        <v>0</v>
      </c>
      <c r="T51" s="354">
        <v>0</v>
      </c>
      <c r="U51" s="354">
        <v>0</v>
      </c>
      <c r="V51" s="354">
        <v>0</v>
      </c>
      <c r="W51" s="354">
        <v>0</v>
      </c>
      <c r="X51" s="356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357">
        <v>10</v>
      </c>
      <c r="F52" s="358" t="s">
        <v>1</v>
      </c>
      <c r="G52" s="358"/>
      <c r="H52" s="363"/>
      <c r="I52" s="358">
        <v>0</v>
      </c>
      <c r="J52" s="358">
        <v>0</v>
      </c>
      <c r="K52" s="358">
        <v>0</v>
      </c>
      <c r="L52" s="358">
        <v>0</v>
      </c>
      <c r="M52" s="358">
        <v>0</v>
      </c>
      <c r="N52" s="358">
        <v>0</v>
      </c>
      <c r="O52" s="358">
        <v>0</v>
      </c>
      <c r="P52" s="358">
        <v>0</v>
      </c>
      <c r="Q52" s="358">
        <v>0</v>
      </c>
      <c r="R52" s="358">
        <v>0</v>
      </c>
      <c r="S52" s="358">
        <v>0</v>
      </c>
      <c r="T52" s="358">
        <v>0</v>
      </c>
      <c r="U52" s="358">
        <v>0</v>
      </c>
      <c r="V52" s="358">
        <v>0</v>
      </c>
      <c r="W52" s="358">
        <v>0</v>
      </c>
      <c r="X52" s="359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749</v>
      </c>
      <c r="F57" s="688" t="s">
        <v>750</v>
      </c>
      <c r="G57" s="688" t="s">
        <v>751</v>
      </c>
      <c r="H57" s="688" t="s">
        <v>752</v>
      </c>
      <c r="I57" s="688" t="s">
        <v>753</v>
      </c>
      <c r="J57" s="688" t="s">
        <v>754</v>
      </c>
      <c r="K57" s="688" t="s">
        <v>755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581</v>
      </c>
      <c r="F59" s="691" t="s">
        <v>63</v>
      </c>
      <c r="G59" s="691" t="s">
        <v>756</v>
      </c>
      <c r="H59" s="691" t="s">
        <v>757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758</v>
      </c>
      <c r="O59" s="691" t="s">
        <v>759</v>
      </c>
      <c r="P59" s="691" t="s">
        <v>760</v>
      </c>
      <c r="Q59" s="691" t="s">
        <v>761</v>
      </c>
      <c r="R59" s="691" t="s">
        <v>762</v>
      </c>
      <c r="S59" s="691" t="s">
        <v>763</v>
      </c>
      <c r="T59" s="691" t="s">
        <v>764</v>
      </c>
      <c r="U59" s="691" t="s">
        <v>765</v>
      </c>
      <c r="V59" s="691" t="s">
        <v>766</v>
      </c>
      <c r="W59" s="691" t="s">
        <v>767</v>
      </c>
      <c r="X59" s="693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592</v>
      </c>
      <c r="G60" s="691" t="s">
        <v>769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690">
        <v>2</v>
      </c>
      <c r="F61" s="691" t="s">
        <v>801</v>
      </c>
      <c r="G61" s="691" t="s">
        <v>769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730</v>
      </c>
      <c r="G62" s="691" t="s">
        <v>770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799</v>
      </c>
      <c r="G63" s="691" t="s">
        <v>769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808</v>
      </c>
      <c r="G64" s="691" t="s">
        <v>770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797</v>
      </c>
      <c r="G65" s="691" t="s">
        <v>770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798</v>
      </c>
      <c r="G66" s="691" t="s">
        <v>769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668</v>
      </c>
      <c r="G67" s="691" t="s">
        <v>769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749</v>
      </c>
      <c r="F74" s="674" t="s">
        <v>750</v>
      </c>
      <c r="G74" s="674" t="s">
        <v>751</v>
      </c>
      <c r="H74" s="674" t="s">
        <v>752</v>
      </c>
      <c r="I74" s="674" t="s">
        <v>753</v>
      </c>
      <c r="J74" s="674" t="s">
        <v>754</v>
      </c>
      <c r="K74" s="674" t="s">
        <v>755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581</v>
      </c>
      <c r="F76" s="677" t="s">
        <v>63</v>
      </c>
      <c r="G76" s="677" t="s">
        <v>756</v>
      </c>
      <c r="H76" s="677" t="s">
        <v>757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758</v>
      </c>
      <c r="O76" s="677" t="s">
        <v>759</v>
      </c>
      <c r="P76" s="677" t="s">
        <v>760</v>
      </c>
      <c r="Q76" s="677" t="s">
        <v>761</v>
      </c>
      <c r="R76" s="677" t="s">
        <v>762</v>
      </c>
      <c r="S76" s="677" t="s">
        <v>763</v>
      </c>
      <c r="T76" s="677" t="s">
        <v>764</v>
      </c>
      <c r="U76" s="677" t="s">
        <v>765</v>
      </c>
      <c r="V76" s="677" t="s">
        <v>766</v>
      </c>
      <c r="W76" s="677" t="s">
        <v>767</v>
      </c>
      <c r="X76" s="679" t="s">
        <v>768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672</v>
      </c>
      <c r="G77" s="677" t="s">
        <v>770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802</v>
      </c>
      <c r="G78" s="677" t="s">
        <v>770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724</v>
      </c>
      <c r="G79" s="677" t="s">
        <v>769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711</v>
      </c>
      <c r="G80" s="677" t="s">
        <v>769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675</v>
      </c>
      <c r="G81" s="677" t="s">
        <v>769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803</v>
      </c>
      <c r="G82" s="677" t="s">
        <v>769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697</v>
      </c>
      <c r="G83" s="677" t="s">
        <v>769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701</v>
      </c>
      <c r="G84" s="677" t="s">
        <v>769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578</v>
      </c>
      <c r="G94" s="354" t="s">
        <v>770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659</v>
      </c>
      <c r="G95" s="354" t="s">
        <v>770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736</v>
      </c>
      <c r="G96" s="354" t="s">
        <v>770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586</v>
      </c>
      <c r="G97" s="354" t="s">
        <v>769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693</v>
      </c>
      <c r="G98" s="354" t="s">
        <v>769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579</v>
      </c>
      <c r="G99" s="354" t="s">
        <v>769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588</v>
      </c>
      <c r="G100" s="354" t="s">
        <v>770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807</v>
      </c>
      <c r="G101" s="354" t="s">
        <v>769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784</v>
      </c>
      <c r="G111" s="354" t="s">
        <v>769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593</v>
      </c>
      <c r="G112" s="354" t="s">
        <v>769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694</v>
      </c>
      <c r="G113" s="354" t="s">
        <v>769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695</v>
      </c>
      <c r="G114" s="354" t="s">
        <v>770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815</v>
      </c>
      <c r="G115" s="354" t="s">
        <v>770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666</v>
      </c>
      <c r="G116" s="354" t="s">
        <v>770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595</v>
      </c>
      <c r="G117" s="354" t="s">
        <v>769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591</v>
      </c>
      <c r="G118" s="354" t="s">
        <v>770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749</v>
      </c>
      <c r="F125" s="351" t="s">
        <v>750</v>
      </c>
      <c r="G125" s="351" t="s">
        <v>751</v>
      </c>
      <c r="H125" s="351" t="s">
        <v>752</v>
      </c>
      <c r="I125" s="351" t="s">
        <v>753</v>
      </c>
      <c r="J125" s="351" t="s">
        <v>754</v>
      </c>
      <c r="K125" s="351" t="s">
        <v>755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3</v>
      </c>
      <c r="G126" s="354">
        <v>10</v>
      </c>
      <c r="H126" s="354">
        <v>2</v>
      </c>
      <c r="I126" s="355">
        <v>25</v>
      </c>
      <c r="J126" s="355">
        <v>9</v>
      </c>
      <c r="K126" s="354">
        <v>98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581</v>
      </c>
      <c r="F127" s="354" t="s">
        <v>63</v>
      </c>
      <c r="G127" s="354" t="s">
        <v>756</v>
      </c>
      <c r="H127" s="354" t="s">
        <v>757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758</v>
      </c>
      <c r="O127" s="354" t="s">
        <v>759</v>
      </c>
      <c r="P127" s="354" t="s">
        <v>760</v>
      </c>
      <c r="Q127" s="354" t="s">
        <v>761</v>
      </c>
      <c r="R127" s="354" t="s">
        <v>762</v>
      </c>
      <c r="S127" s="354" t="s">
        <v>763</v>
      </c>
      <c r="T127" s="354" t="s">
        <v>764</v>
      </c>
      <c r="U127" s="354" t="s">
        <v>765</v>
      </c>
      <c r="V127" s="354" t="s">
        <v>766</v>
      </c>
      <c r="W127" s="354" t="s">
        <v>767</v>
      </c>
      <c r="X127" s="356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353">
        <v>1</v>
      </c>
      <c r="F128" s="354" t="s">
        <v>596</v>
      </c>
      <c r="G128" s="354" t="s">
        <v>770</v>
      </c>
      <c r="H128" s="362">
        <v>28.86</v>
      </c>
      <c r="I128" s="354">
        <v>5</v>
      </c>
      <c r="J128" s="354">
        <v>3</v>
      </c>
      <c r="K128" s="354">
        <v>1</v>
      </c>
      <c r="L128" s="354">
        <v>1</v>
      </c>
      <c r="M128" s="354">
        <v>1</v>
      </c>
      <c r="N128" s="354">
        <v>0</v>
      </c>
      <c r="O128" s="354">
        <v>32</v>
      </c>
      <c r="P128" s="354">
        <v>0</v>
      </c>
      <c r="Q128" s="354">
        <v>116</v>
      </c>
      <c r="R128" s="354">
        <v>36</v>
      </c>
      <c r="S128" s="354">
        <v>0</v>
      </c>
      <c r="T128" s="354">
        <v>20</v>
      </c>
      <c r="U128" s="354">
        <v>0</v>
      </c>
      <c r="V128" s="354">
        <v>15</v>
      </c>
      <c r="W128" s="354">
        <v>16</v>
      </c>
      <c r="X128" s="356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353">
        <v>2</v>
      </c>
      <c r="F129" s="354" t="s">
        <v>718</v>
      </c>
      <c r="G129" s="354" t="s">
        <v>770</v>
      </c>
      <c r="H129" s="362">
        <v>23.49</v>
      </c>
      <c r="I129" s="354">
        <v>3</v>
      </c>
      <c r="J129" s="354">
        <v>3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84</v>
      </c>
      <c r="Q129" s="354">
        <v>16</v>
      </c>
      <c r="R129" s="354">
        <v>49</v>
      </c>
      <c r="S129" s="354">
        <v>0</v>
      </c>
      <c r="T129" s="354">
        <v>0</v>
      </c>
      <c r="U129" s="354">
        <v>15</v>
      </c>
      <c r="V129" s="354">
        <v>18</v>
      </c>
      <c r="W129" s="354">
        <v>26</v>
      </c>
      <c r="X129" s="356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353">
        <v>3</v>
      </c>
      <c r="F130" s="354" t="s">
        <v>597</v>
      </c>
      <c r="G130" s="354" t="s">
        <v>770</v>
      </c>
      <c r="H130" s="362">
        <v>26.84</v>
      </c>
      <c r="I130" s="354">
        <v>9</v>
      </c>
      <c r="J130" s="354">
        <v>1</v>
      </c>
      <c r="K130" s="354">
        <v>1</v>
      </c>
      <c r="L130" s="354">
        <v>2</v>
      </c>
      <c r="M130" s="354">
        <v>1</v>
      </c>
      <c r="N130" s="354">
        <v>24</v>
      </c>
      <c r="O130" s="354">
        <v>40</v>
      </c>
      <c r="P130" s="354">
        <v>60</v>
      </c>
      <c r="Q130" s="354">
        <v>5</v>
      </c>
      <c r="R130" s="354">
        <v>0</v>
      </c>
      <c r="S130" s="354">
        <v>0</v>
      </c>
      <c r="T130" s="354">
        <v>15</v>
      </c>
      <c r="U130" s="354">
        <v>21</v>
      </c>
      <c r="V130" s="354">
        <v>20</v>
      </c>
      <c r="W130" s="354">
        <v>0</v>
      </c>
      <c r="X130" s="356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353">
        <v>4</v>
      </c>
      <c r="F131" s="354" t="s">
        <v>725</v>
      </c>
      <c r="G131" s="354" t="s">
        <v>770</v>
      </c>
      <c r="H131" s="362">
        <v>23.38</v>
      </c>
      <c r="I131" s="354">
        <v>3</v>
      </c>
      <c r="J131" s="354">
        <v>1</v>
      </c>
      <c r="K131" s="354">
        <v>2</v>
      </c>
      <c r="L131" s="354">
        <v>1</v>
      </c>
      <c r="M131" s="354">
        <v>1</v>
      </c>
      <c r="N131" s="354">
        <v>0</v>
      </c>
      <c r="O131" s="354">
        <v>0</v>
      </c>
      <c r="P131" s="354">
        <v>5</v>
      </c>
      <c r="Q131" s="354">
        <v>0</v>
      </c>
      <c r="R131" s="354">
        <v>8</v>
      </c>
      <c r="S131" s="354">
        <v>90</v>
      </c>
      <c r="T131" s="354">
        <v>0</v>
      </c>
      <c r="U131" s="354">
        <v>23</v>
      </c>
      <c r="V131" s="354">
        <v>0</v>
      </c>
      <c r="W131" s="354">
        <v>29</v>
      </c>
      <c r="X131" s="356">
        <v>18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353">
        <v>5</v>
      </c>
      <c r="F132" s="354" t="s">
        <v>771</v>
      </c>
      <c r="G132" s="354" t="s">
        <v>769</v>
      </c>
      <c r="H132" s="362">
        <v>28.27</v>
      </c>
      <c r="I132" s="354">
        <v>8</v>
      </c>
      <c r="J132" s="354">
        <v>1</v>
      </c>
      <c r="K132" s="354">
        <v>0</v>
      </c>
      <c r="L132" s="354">
        <v>0</v>
      </c>
      <c r="M132" s="354">
        <v>1</v>
      </c>
      <c r="N132" s="354">
        <v>0</v>
      </c>
      <c r="O132" s="354">
        <v>82</v>
      </c>
      <c r="P132" s="354">
        <v>0</v>
      </c>
      <c r="Q132" s="354">
        <v>0</v>
      </c>
      <c r="R132" s="354">
        <v>0</v>
      </c>
      <c r="S132" s="354">
        <v>0</v>
      </c>
      <c r="T132" s="354">
        <v>14</v>
      </c>
      <c r="U132" s="354">
        <v>0</v>
      </c>
      <c r="V132" s="354">
        <v>0</v>
      </c>
      <c r="W132" s="354">
        <v>0</v>
      </c>
      <c r="X132" s="356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1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353">
        <v>6</v>
      </c>
      <c r="F133" s="354" t="s">
        <v>772</v>
      </c>
      <c r="G133" s="354" t="s">
        <v>770</v>
      </c>
      <c r="H133" s="362">
        <v>25.91</v>
      </c>
      <c r="I133" s="354">
        <v>4</v>
      </c>
      <c r="J133" s="354">
        <v>4</v>
      </c>
      <c r="K133" s="354">
        <v>2</v>
      </c>
      <c r="L133" s="354">
        <v>2</v>
      </c>
      <c r="M133" s="354">
        <v>1</v>
      </c>
      <c r="N133" s="354">
        <v>32</v>
      </c>
      <c r="O133" s="354">
        <v>4</v>
      </c>
      <c r="P133" s="354">
        <v>28</v>
      </c>
      <c r="Q133" s="354">
        <v>20</v>
      </c>
      <c r="R133" s="354">
        <v>0</v>
      </c>
      <c r="S133" s="354">
        <v>0</v>
      </c>
      <c r="T133" s="354">
        <v>25</v>
      </c>
      <c r="U133" s="354">
        <v>16</v>
      </c>
      <c r="V133" s="354">
        <v>17</v>
      </c>
      <c r="W133" s="354">
        <v>0</v>
      </c>
      <c r="X133" s="356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186</v>
      </c>
      <c r="C134" s="256">
        <f t="shared" ca="1" si="45"/>
        <v>186</v>
      </c>
      <c r="E134" s="353">
        <v>7</v>
      </c>
      <c r="F134" s="354" t="s">
        <v>814</v>
      </c>
      <c r="G134" s="354" t="s">
        <v>770</v>
      </c>
      <c r="H134" s="362">
        <v>26.37</v>
      </c>
      <c r="I134" s="354">
        <v>5</v>
      </c>
      <c r="J134" s="354">
        <v>3</v>
      </c>
      <c r="K134" s="354">
        <v>0</v>
      </c>
      <c r="L134" s="354">
        <v>2</v>
      </c>
      <c r="M134" s="354">
        <v>1</v>
      </c>
      <c r="N134" s="354">
        <v>20</v>
      </c>
      <c r="O134" s="354">
        <v>130</v>
      </c>
      <c r="P134" s="354">
        <v>73</v>
      </c>
      <c r="Q134" s="354">
        <v>10</v>
      </c>
      <c r="R134" s="354">
        <v>0</v>
      </c>
      <c r="S134" s="354">
        <v>0</v>
      </c>
      <c r="T134" s="354">
        <v>18</v>
      </c>
      <c r="U134" s="354">
        <v>17</v>
      </c>
      <c r="V134" s="354">
        <v>22</v>
      </c>
      <c r="W134" s="354">
        <v>0</v>
      </c>
      <c r="X134" s="356">
        <v>0</v>
      </c>
      <c r="Y134" s="256">
        <f t="shared" ca="1" si="43"/>
        <v>186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184</v>
      </c>
      <c r="C135" s="256">
        <f t="shared" ca="1" si="45"/>
        <v>184</v>
      </c>
      <c r="E135" s="353">
        <v>8</v>
      </c>
      <c r="F135" s="354" t="s">
        <v>599</v>
      </c>
      <c r="G135" s="354" t="s">
        <v>770</v>
      </c>
      <c r="H135" s="362">
        <v>23.37</v>
      </c>
      <c r="I135" s="354">
        <v>5</v>
      </c>
      <c r="J135" s="354">
        <v>3</v>
      </c>
      <c r="K135" s="354">
        <v>0</v>
      </c>
      <c r="L135" s="354">
        <v>1</v>
      </c>
      <c r="M135" s="354">
        <v>1</v>
      </c>
      <c r="N135" s="354">
        <v>0</v>
      </c>
      <c r="O135" s="354">
        <v>0</v>
      </c>
      <c r="P135" s="354">
        <v>32</v>
      </c>
      <c r="Q135" s="354">
        <v>10</v>
      </c>
      <c r="R135" s="354">
        <v>40</v>
      </c>
      <c r="S135" s="354">
        <v>0</v>
      </c>
      <c r="T135" s="354">
        <v>0</v>
      </c>
      <c r="U135" s="354">
        <v>20</v>
      </c>
      <c r="V135" s="354">
        <v>22</v>
      </c>
      <c r="W135" s="354">
        <v>21</v>
      </c>
      <c r="X135" s="356">
        <v>0</v>
      </c>
      <c r="Y135" s="256">
        <f t="shared" ca="1" si="43"/>
        <v>184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/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749</v>
      </c>
      <c r="F142" s="702" t="s">
        <v>750</v>
      </c>
      <c r="G142" s="702" t="s">
        <v>751</v>
      </c>
      <c r="H142" s="702" t="s">
        <v>752</v>
      </c>
      <c r="I142" s="702" t="s">
        <v>753</v>
      </c>
      <c r="J142" s="702" t="s">
        <v>754</v>
      </c>
      <c r="K142" s="702" t="s">
        <v>755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581</v>
      </c>
      <c r="F144" s="705" t="s">
        <v>63</v>
      </c>
      <c r="G144" s="705" t="s">
        <v>756</v>
      </c>
      <c r="H144" s="705" t="s">
        <v>757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758</v>
      </c>
      <c r="O144" s="705" t="s">
        <v>759</v>
      </c>
      <c r="P144" s="705" t="s">
        <v>760</v>
      </c>
      <c r="Q144" s="705" t="s">
        <v>761</v>
      </c>
      <c r="R144" s="705" t="s">
        <v>762</v>
      </c>
      <c r="S144" s="705" t="s">
        <v>763</v>
      </c>
      <c r="T144" s="705" t="s">
        <v>764</v>
      </c>
      <c r="U144" s="705" t="s">
        <v>765</v>
      </c>
      <c r="V144" s="705" t="s">
        <v>766</v>
      </c>
      <c r="W144" s="705" t="s">
        <v>767</v>
      </c>
      <c r="X144" s="707" t="s">
        <v>768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786</v>
      </c>
      <c r="G145" s="705" t="s">
        <v>769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604</v>
      </c>
      <c r="G146" s="705" t="s">
        <v>769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582</v>
      </c>
      <c r="G147" s="705" t="s">
        <v>770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601</v>
      </c>
      <c r="G148" s="705" t="s">
        <v>770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600</v>
      </c>
      <c r="G149" s="705" t="s">
        <v>769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605</v>
      </c>
      <c r="G150" s="705" t="s">
        <v>770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785</v>
      </c>
      <c r="G151" s="705" t="s">
        <v>770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632</v>
      </c>
      <c r="G152" s="705" t="s">
        <v>770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749</v>
      </c>
      <c r="F159" s="632" t="s">
        <v>750</v>
      </c>
      <c r="G159" s="632" t="s">
        <v>751</v>
      </c>
      <c r="H159" s="632" t="s">
        <v>752</v>
      </c>
      <c r="I159" s="632" t="s">
        <v>753</v>
      </c>
      <c r="J159" s="632" t="s">
        <v>754</v>
      </c>
      <c r="K159" s="632" t="s">
        <v>755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581</v>
      </c>
      <c r="F161" s="635" t="s">
        <v>63</v>
      </c>
      <c r="G161" s="635" t="s">
        <v>756</v>
      </c>
      <c r="H161" s="635" t="s">
        <v>757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758</v>
      </c>
      <c r="O161" s="635" t="s">
        <v>759</v>
      </c>
      <c r="P161" s="635" t="s">
        <v>760</v>
      </c>
      <c r="Q161" s="635" t="s">
        <v>761</v>
      </c>
      <c r="R161" s="635" t="s">
        <v>762</v>
      </c>
      <c r="S161" s="635" t="s">
        <v>763</v>
      </c>
      <c r="T161" s="635" t="s">
        <v>764</v>
      </c>
      <c r="U161" s="635" t="s">
        <v>765</v>
      </c>
      <c r="V161" s="635" t="s">
        <v>766</v>
      </c>
      <c r="W161" s="635" t="s">
        <v>767</v>
      </c>
      <c r="X161" s="637" t="s">
        <v>768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628</v>
      </c>
      <c r="G162" s="635" t="s">
        <v>769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775</v>
      </c>
      <c r="G163" s="635" t="s">
        <v>769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615</v>
      </c>
      <c r="G164" s="635" t="s">
        <v>770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613</v>
      </c>
      <c r="G165" s="635" t="s">
        <v>770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774</v>
      </c>
      <c r="G166" s="635" t="s">
        <v>770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635</v>
      </c>
      <c r="G167" s="635" t="s">
        <v>770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712</v>
      </c>
      <c r="G168" s="635" t="s">
        <v>770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640</v>
      </c>
      <c r="G169" s="635" t="s">
        <v>770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15" t="s">
        <v>749</v>
      </c>
      <c r="F6" s="716" t="s">
        <v>750</v>
      </c>
      <c r="G6" s="716" t="s">
        <v>751</v>
      </c>
      <c r="H6" s="716" t="s">
        <v>752</v>
      </c>
      <c r="I6" s="716" t="s">
        <v>753</v>
      </c>
      <c r="J6" s="716" t="s">
        <v>754</v>
      </c>
      <c r="K6" s="716" t="s">
        <v>755</v>
      </c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25">
        <v>1</v>
      </c>
      <c r="F7" s="726">
        <v>2</v>
      </c>
      <c r="G7" s="719">
        <v>7</v>
      </c>
      <c r="H7" s="719">
        <v>5</v>
      </c>
      <c r="I7" s="720">
        <v>21</v>
      </c>
      <c r="J7" s="720">
        <v>16</v>
      </c>
      <c r="K7" s="719">
        <v>76</v>
      </c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21"/>
      <c r="AA7" s="256">
        <f>IF(E7=D4,0,1)</f>
        <v>0</v>
      </c>
    </row>
    <row r="8" spans="2:28" x14ac:dyDescent="0.25">
      <c r="E8" s="718" t="s">
        <v>581</v>
      </c>
      <c r="F8" s="719" t="s">
        <v>63</v>
      </c>
      <c r="G8" s="719" t="s">
        <v>756</v>
      </c>
      <c r="H8" s="719" t="s">
        <v>757</v>
      </c>
      <c r="I8" s="720" t="s">
        <v>66</v>
      </c>
      <c r="J8" s="720" t="s">
        <v>67</v>
      </c>
      <c r="K8" s="719" t="s">
        <v>68</v>
      </c>
      <c r="L8" s="719" t="s">
        <v>69</v>
      </c>
      <c r="M8" s="719" t="s">
        <v>22</v>
      </c>
      <c r="N8" s="719" t="s">
        <v>758</v>
      </c>
      <c r="O8" s="719" t="s">
        <v>759</v>
      </c>
      <c r="P8" s="719" t="s">
        <v>760</v>
      </c>
      <c r="Q8" s="719" t="s">
        <v>761</v>
      </c>
      <c r="R8" s="719" t="s">
        <v>762</v>
      </c>
      <c r="S8" s="719" t="s">
        <v>763</v>
      </c>
      <c r="T8" s="719" t="s">
        <v>764</v>
      </c>
      <c r="U8" s="719" t="s">
        <v>765</v>
      </c>
      <c r="V8" s="719" t="s">
        <v>766</v>
      </c>
      <c r="W8" s="719" t="s">
        <v>767</v>
      </c>
      <c r="X8" s="721" t="s">
        <v>768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18">
        <v>1</v>
      </c>
      <c r="F9" s="719" t="s">
        <v>660</v>
      </c>
      <c r="G9" s="719" t="s">
        <v>769</v>
      </c>
      <c r="H9" s="727">
        <v>18.09</v>
      </c>
      <c r="I9" s="719">
        <v>6</v>
      </c>
      <c r="J9" s="719">
        <v>1</v>
      </c>
      <c r="K9" s="719">
        <v>0</v>
      </c>
      <c r="L9" s="719">
        <v>0</v>
      </c>
      <c r="M9" s="719">
        <v>1</v>
      </c>
      <c r="N9" s="719">
        <v>0</v>
      </c>
      <c r="O9" s="719">
        <v>20</v>
      </c>
      <c r="P9" s="719">
        <v>2</v>
      </c>
      <c r="Q9" s="719">
        <v>0</v>
      </c>
      <c r="R9" s="719">
        <v>0</v>
      </c>
      <c r="S9" s="719">
        <v>0</v>
      </c>
      <c r="T9" s="719">
        <v>25</v>
      </c>
      <c r="U9" s="719">
        <v>43</v>
      </c>
      <c r="V9" s="719">
        <v>0</v>
      </c>
      <c r="W9" s="719">
        <v>0</v>
      </c>
      <c r="X9" s="721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18">
        <v>2</v>
      </c>
      <c r="F10" s="719" t="s">
        <v>608</v>
      </c>
      <c r="G10" s="719" t="s">
        <v>769</v>
      </c>
      <c r="H10" s="727">
        <v>21.38</v>
      </c>
      <c r="I10" s="719">
        <v>5</v>
      </c>
      <c r="J10" s="719">
        <v>2</v>
      </c>
      <c r="K10" s="719">
        <v>0</v>
      </c>
      <c r="L10" s="719">
        <v>0</v>
      </c>
      <c r="M10" s="719">
        <v>1</v>
      </c>
      <c r="N10" s="719">
        <v>0</v>
      </c>
      <c r="O10" s="719">
        <v>0</v>
      </c>
      <c r="P10" s="719">
        <v>40</v>
      </c>
      <c r="Q10" s="719">
        <v>0</v>
      </c>
      <c r="R10" s="719">
        <v>56</v>
      </c>
      <c r="S10" s="719">
        <v>0</v>
      </c>
      <c r="T10" s="719">
        <v>0</v>
      </c>
      <c r="U10" s="719">
        <v>19</v>
      </c>
      <c r="V10" s="719">
        <v>0</v>
      </c>
      <c r="W10" s="719">
        <v>24</v>
      </c>
      <c r="X10" s="72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18">
        <v>3</v>
      </c>
      <c r="F11" s="719" t="s">
        <v>778</v>
      </c>
      <c r="G11" s="719" t="s">
        <v>770</v>
      </c>
      <c r="H11" s="727">
        <v>23.48</v>
      </c>
      <c r="I11" s="719">
        <v>4</v>
      </c>
      <c r="J11" s="719">
        <v>1</v>
      </c>
      <c r="K11" s="719">
        <v>1</v>
      </c>
      <c r="L11" s="719">
        <v>1</v>
      </c>
      <c r="M11" s="719">
        <v>1</v>
      </c>
      <c r="N11" s="719">
        <v>0</v>
      </c>
      <c r="O11" s="719">
        <v>36</v>
      </c>
      <c r="P11" s="719">
        <v>20</v>
      </c>
      <c r="Q11" s="719">
        <v>10</v>
      </c>
      <c r="R11" s="719">
        <v>0</v>
      </c>
      <c r="S11" s="719">
        <v>0</v>
      </c>
      <c r="T11" s="719">
        <v>22</v>
      </c>
      <c r="U11" s="719">
        <v>20</v>
      </c>
      <c r="V11" s="719">
        <v>22</v>
      </c>
      <c r="W11" s="719">
        <v>0</v>
      </c>
      <c r="X11" s="72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18">
        <v>4</v>
      </c>
      <c r="F12" s="719" t="s">
        <v>781</v>
      </c>
      <c r="G12" s="719" t="s">
        <v>770</v>
      </c>
      <c r="H12" s="727">
        <v>21.78</v>
      </c>
      <c r="I12" s="719">
        <v>3</v>
      </c>
      <c r="J12" s="719">
        <v>1</v>
      </c>
      <c r="K12" s="719">
        <v>1</v>
      </c>
      <c r="L12" s="719">
        <v>1</v>
      </c>
      <c r="M12" s="719">
        <v>1</v>
      </c>
      <c r="N12" s="719">
        <v>0</v>
      </c>
      <c r="O12" s="719">
        <v>20</v>
      </c>
      <c r="P12" s="719">
        <v>40</v>
      </c>
      <c r="Q12" s="719">
        <v>2</v>
      </c>
      <c r="R12" s="719">
        <v>0</v>
      </c>
      <c r="S12" s="719">
        <v>0</v>
      </c>
      <c r="T12" s="719">
        <v>23</v>
      </c>
      <c r="U12" s="719">
        <v>17</v>
      </c>
      <c r="V12" s="719">
        <v>29</v>
      </c>
      <c r="W12" s="719">
        <v>0</v>
      </c>
      <c r="X12" s="721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18">
        <v>5</v>
      </c>
      <c r="F13" s="719" t="s">
        <v>661</v>
      </c>
      <c r="G13" s="719" t="s">
        <v>769</v>
      </c>
      <c r="H13" s="727">
        <v>21.88</v>
      </c>
      <c r="I13" s="719">
        <v>5</v>
      </c>
      <c r="J13" s="719">
        <v>2</v>
      </c>
      <c r="K13" s="719">
        <v>0</v>
      </c>
      <c r="L13" s="719">
        <v>1</v>
      </c>
      <c r="M13" s="719">
        <v>1</v>
      </c>
      <c r="N13" s="719">
        <v>36</v>
      </c>
      <c r="O13" s="719">
        <v>0</v>
      </c>
      <c r="P13" s="719">
        <v>0</v>
      </c>
      <c r="Q13" s="719">
        <v>0</v>
      </c>
      <c r="R13" s="719">
        <v>0</v>
      </c>
      <c r="S13" s="719">
        <v>0</v>
      </c>
      <c r="T13" s="719">
        <v>0</v>
      </c>
      <c r="U13" s="719">
        <v>0</v>
      </c>
      <c r="V13" s="719">
        <v>0</v>
      </c>
      <c r="W13" s="719">
        <v>0</v>
      </c>
      <c r="X13" s="72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18">
        <v>6</v>
      </c>
      <c r="F14" s="719" t="s">
        <v>610</v>
      </c>
      <c r="G14" s="719" t="s">
        <v>770</v>
      </c>
      <c r="H14" s="727">
        <v>22.21</v>
      </c>
      <c r="I14" s="719">
        <v>7</v>
      </c>
      <c r="J14" s="719">
        <v>3</v>
      </c>
      <c r="K14" s="719">
        <v>0</v>
      </c>
      <c r="L14" s="719">
        <v>2</v>
      </c>
      <c r="M14" s="719">
        <v>1</v>
      </c>
      <c r="N14" s="719">
        <v>10</v>
      </c>
      <c r="O14" s="719">
        <v>0</v>
      </c>
      <c r="P14" s="719">
        <v>0</v>
      </c>
      <c r="Q14" s="719">
        <v>58</v>
      </c>
      <c r="R14" s="719">
        <v>20</v>
      </c>
      <c r="S14" s="719">
        <v>40</v>
      </c>
      <c r="T14" s="719">
        <v>0</v>
      </c>
      <c r="U14" s="719">
        <v>0</v>
      </c>
      <c r="V14" s="719">
        <v>17</v>
      </c>
      <c r="W14" s="719">
        <v>22</v>
      </c>
      <c r="X14" s="721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18">
        <v>7</v>
      </c>
      <c r="F15" s="719" t="s">
        <v>684</v>
      </c>
      <c r="G15" s="719" t="s">
        <v>769</v>
      </c>
      <c r="H15" s="727">
        <v>28.4</v>
      </c>
      <c r="I15" s="719">
        <v>6</v>
      </c>
      <c r="J15" s="719">
        <v>2</v>
      </c>
      <c r="K15" s="719">
        <v>0</v>
      </c>
      <c r="L15" s="719">
        <v>1</v>
      </c>
      <c r="M15" s="719">
        <v>1</v>
      </c>
      <c r="N15" s="719">
        <v>16</v>
      </c>
      <c r="O15" s="719">
        <v>130</v>
      </c>
      <c r="P15" s="719">
        <v>0</v>
      </c>
      <c r="Q15" s="719">
        <v>130</v>
      </c>
      <c r="R15" s="719">
        <v>0</v>
      </c>
      <c r="S15" s="719">
        <v>0</v>
      </c>
      <c r="T15" s="719">
        <v>12</v>
      </c>
      <c r="U15" s="719">
        <v>0</v>
      </c>
      <c r="V15" s="719">
        <v>15</v>
      </c>
      <c r="W15" s="719">
        <v>0</v>
      </c>
      <c r="X15" s="72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18">
        <v>8</v>
      </c>
      <c r="F16" s="719" t="s">
        <v>777</v>
      </c>
      <c r="G16" s="719" t="s">
        <v>770</v>
      </c>
      <c r="H16" s="727">
        <v>24.12</v>
      </c>
      <c r="I16" s="719">
        <v>6</v>
      </c>
      <c r="J16" s="719">
        <v>2</v>
      </c>
      <c r="K16" s="719">
        <v>0</v>
      </c>
      <c r="L16" s="719">
        <v>1</v>
      </c>
      <c r="M16" s="719">
        <v>1</v>
      </c>
      <c r="N16" s="719">
        <v>0</v>
      </c>
      <c r="O16" s="719">
        <v>20</v>
      </c>
      <c r="P16" s="719">
        <v>0</v>
      </c>
      <c r="Q16" s="719">
        <v>72</v>
      </c>
      <c r="R16" s="719">
        <v>48</v>
      </c>
      <c r="S16" s="719">
        <v>0</v>
      </c>
      <c r="T16" s="719">
        <v>17</v>
      </c>
      <c r="U16" s="719">
        <v>0</v>
      </c>
      <c r="V16" s="719">
        <v>15</v>
      </c>
      <c r="W16" s="719">
        <v>21</v>
      </c>
      <c r="X16" s="721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18">
        <v>9</v>
      </c>
      <c r="F17" s="719" t="s">
        <v>1</v>
      </c>
      <c r="G17" s="719"/>
      <c r="H17" s="727"/>
      <c r="I17" s="719">
        <v>0</v>
      </c>
      <c r="J17" s="719">
        <v>0</v>
      </c>
      <c r="K17" s="719">
        <v>0</v>
      </c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R17" s="719">
        <v>0</v>
      </c>
      <c r="S17" s="719">
        <v>0</v>
      </c>
      <c r="T17" s="719">
        <v>0</v>
      </c>
      <c r="U17" s="719">
        <v>0</v>
      </c>
      <c r="V17" s="719">
        <v>0</v>
      </c>
      <c r="W17" s="719">
        <v>0</v>
      </c>
      <c r="X17" s="72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22">
        <v>10</v>
      </c>
      <c r="F18" s="723" t="s">
        <v>1</v>
      </c>
      <c r="G18" s="723"/>
      <c r="H18" s="728"/>
      <c r="I18" s="723">
        <v>0</v>
      </c>
      <c r="J18" s="723">
        <v>0</v>
      </c>
      <c r="K18" s="723">
        <v>0</v>
      </c>
      <c r="L18" s="723">
        <v>0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0</v>
      </c>
      <c r="T18" s="723">
        <v>0</v>
      </c>
      <c r="U18" s="723">
        <v>0</v>
      </c>
      <c r="V18" s="723">
        <v>0</v>
      </c>
      <c r="W18" s="723">
        <v>0</v>
      </c>
      <c r="X18" s="72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785" t="s">
        <v>749</v>
      </c>
      <c r="F23" s="786" t="s">
        <v>750</v>
      </c>
      <c r="G23" s="786" t="s">
        <v>751</v>
      </c>
      <c r="H23" s="786" t="s">
        <v>752</v>
      </c>
      <c r="I23" s="786" t="s">
        <v>753</v>
      </c>
      <c r="J23" s="786" t="s">
        <v>754</v>
      </c>
      <c r="K23" s="786" t="s">
        <v>755</v>
      </c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95">
        <v>2</v>
      </c>
      <c r="F24" s="796">
        <v>1</v>
      </c>
      <c r="G24" s="789">
        <v>5</v>
      </c>
      <c r="H24" s="789">
        <v>7</v>
      </c>
      <c r="I24" s="790">
        <v>16</v>
      </c>
      <c r="J24" s="790">
        <v>21</v>
      </c>
      <c r="K24" s="789">
        <v>65</v>
      </c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91"/>
      <c r="AA24" s="256">
        <f>IF(E24=D21,0,1)</f>
        <v>0</v>
      </c>
    </row>
    <row r="25" spans="2:28" x14ac:dyDescent="0.25">
      <c r="E25" s="788" t="s">
        <v>581</v>
      </c>
      <c r="F25" s="789" t="s">
        <v>63</v>
      </c>
      <c r="G25" s="789" t="s">
        <v>756</v>
      </c>
      <c r="H25" s="789" t="s">
        <v>757</v>
      </c>
      <c r="I25" s="790" t="s">
        <v>66</v>
      </c>
      <c r="J25" s="790" t="s">
        <v>67</v>
      </c>
      <c r="K25" s="789" t="s">
        <v>68</v>
      </c>
      <c r="L25" s="789" t="s">
        <v>69</v>
      </c>
      <c r="M25" s="789" t="s">
        <v>22</v>
      </c>
      <c r="N25" s="789" t="s">
        <v>758</v>
      </c>
      <c r="O25" s="789" t="s">
        <v>759</v>
      </c>
      <c r="P25" s="789" t="s">
        <v>760</v>
      </c>
      <c r="Q25" s="789" t="s">
        <v>761</v>
      </c>
      <c r="R25" s="789" t="s">
        <v>762</v>
      </c>
      <c r="S25" s="789" t="s">
        <v>763</v>
      </c>
      <c r="T25" s="789" t="s">
        <v>764</v>
      </c>
      <c r="U25" s="789" t="s">
        <v>765</v>
      </c>
      <c r="V25" s="789" t="s">
        <v>766</v>
      </c>
      <c r="W25" s="789" t="s">
        <v>767</v>
      </c>
      <c r="X25" s="791" t="s">
        <v>768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788">
        <v>1</v>
      </c>
      <c r="F26" s="789" t="s">
        <v>621</v>
      </c>
      <c r="G26" s="789" t="s">
        <v>770</v>
      </c>
      <c r="H26" s="797">
        <v>18.75</v>
      </c>
      <c r="I26" s="789">
        <v>6</v>
      </c>
      <c r="J26" s="789">
        <v>1</v>
      </c>
      <c r="K26" s="789">
        <v>0</v>
      </c>
      <c r="L26" s="789">
        <v>1</v>
      </c>
      <c r="M26" s="789">
        <v>1</v>
      </c>
      <c r="N26" s="789">
        <v>0</v>
      </c>
      <c r="O26" s="789">
        <v>0</v>
      </c>
      <c r="P26" s="789">
        <v>0</v>
      </c>
      <c r="Q26" s="789">
        <v>70</v>
      </c>
      <c r="R26" s="789">
        <v>8</v>
      </c>
      <c r="S26" s="789">
        <v>24</v>
      </c>
      <c r="T26" s="789">
        <v>0</v>
      </c>
      <c r="U26" s="789">
        <v>0</v>
      </c>
      <c r="V26" s="789">
        <v>17</v>
      </c>
      <c r="W26" s="789">
        <v>26</v>
      </c>
      <c r="X26" s="791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788">
        <v>2</v>
      </c>
      <c r="F27" s="789" t="s">
        <v>622</v>
      </c>
      <c r="G27" s="789" t="s">
        <v>770</v>
      </c>
      <c r="H27" s="797">
        <v>20.52</v>
      </c>
      <c r="I27" s="789">
        <v>2</v>
      </c>
      <c r="J27" s="789">
        <v>4</v>
      </c>
      <c r="K27" s="789">
        <v>0</v>
      </c>
      <c r="L27" s="789">
        <v>1</v>
      </c>
      <c r="M27" s="789">
        <v>1</v>
      </c>
      <c r="N27" s="789">
        <v>0</v>
      </c>
      <c r="O27" s="789">
        <v>5</v>
      </c>
      <c r="P27" s="789">
        <v>0</v>
      </c>
      <c r="Q27" s="789">
        <v>20</v>
      </c>
      <c r="R27" s="789">
        <v>0</v>
      </c>
      <c r="S27" s="789">
        <v>40</v>
      </c>
      <c r="T27" s="789">
        <v>29</v>
      </c>
      <c r="U27" s="789">
        <v>0</v>
      </c>
      <c r="V27" s="789">
        <v>23</v>
      </c>
      <c r="W27" s="789">
        <v>0</v>
      </c>
      <c r="X27" s="791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788">
        <v>3</v>
      </c>
      <c r="F28" s="789" t="s">
        <v>791</v>
      </c>
      <c r="G28" s="789" t="s">
        <v>769</v>
      </c>
      <c r="H28" s="797">
        <v>20.54</v>
      </c>
      <c r="I28" s="789">
        <v>4</v>
      </c>
      <c r="J28" s="789">
        <v>1</v>
      </c>
      <c r="K28" s="789">
        <v>0</v>
      </c>
      <c r="L28" s="789">
        <v>1</v>
      </c>
      <c r="M28" s="789">
        <v>1</v>
      </c>
      <c r="N28" s="789">
        <v>68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788">
        <v>4</v>
      </c>
      <c r="F29" s="789" t="s">
        <v>790</v>
      </c>
      <c r="G29" s="789" t="s">
        <v>769</v>
      </c>
      <c r="H29" s="797">
        <v>18.3</v>
      </c>
      <c r="I29" s="789">
        <v>6</v>
      </c>
      <c r="J29" s="789">
        <v>0</v>
      </c>
      <c r="K29" s="789">
        <v>0</v>
      </c>
      <c r="L29" s="789">
        <v>0</v>
      </c>
      <c r="M29" s="789">
        <v>1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9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88">
        <v>5</v>
      </c>
      <c r="F30" s="789" t="s">
        <v>788</v>
      </c>
      <c r="G30" s="789" t="s">
        <v>770</v>
      </c>
      <c r="H30" s="797">
        <v>25.47</v>
      </c>
      <c r="I30" s="789">
        <v>2</v>
      </c>
      <c r="J30" s="789">
        <v>3</v>
      </c>
      <c r="K30" s="789">
        <v>1</v>
      </c>
      <c r="L30" s="789">
        <v>1</v>
      </c>
      <c r="M30" s="789">
        <v>1</v>
      </c>
      <c r="N30" s="789">
        <v>0</v>
      </c>
      <c r="O30" s="789">
        <v>20</v>
      </c>
      <c r="P30" s="789">
        <v>66</v>
      </c>
      <c r="Q30" s="789">
        <v>40</v>
      </c>
      <c r="R30" s="789">
        <v>0</v>
      </c>
      <c r="S30" s="789">
        <v>0</v>
      </c>
      <c r="T30" s="789">
        <v>17</v>
      </c>
      <c r="U30" s="789">
        <v>21</v>
      </c>
      <c r="V30" s="789">
        <v>21</v>
      </c>
      <c r="W30" s="789">
        <v>0</v>
      </c>
      <c r="X30" s="79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788">
        <v>6</v>
      </c>
      <c r="F31" s="789" t="s">
        <v>708</v>
      </c>
      <c r="G31" s="789" t="s">
        <v>769</v>
      </c>
      <c r="H31" s="797">
        <v>17.260000000000002</v>
      </c>
      <c r="I31" s="789">
        <v>2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10</v>
      </c>
      <c r="P31" s="789">
        <v>2</v>
      </c>
      <c r="Q31" s="789">
        <v>0</v>
      </c>
      <c r="R31" s="789">
        <v>0</v>
      </c>
      <c r="S31" s="789">
        <v>0</v>
      </c>
      <c r="T31" s="789">
        <v>25</v>
      </c>
      <c r="U31" s="789">
        <v>33</v>
      </c>
      <c r="V31" s="789">
        <v>0</v>
      </c>
      <c r="W31" s="789">
        <v>0</v>
      </c>
      <c r="X31" s="791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788">
        <v>7</v>
      </c>
      <c r="F32" s="789" t="s">
        <v>611</v>
      </c>
      <c r="G32" s="789" t="s">
        <v>770</v>
      </c>
      <c r="H32" s="797">
        <v>28.59</v>
      </c>
      <c r="I32" s="789">
        <v>4</v>
      </c>
      <c r="J32" s="789">
        <v>4</v>
      </c>
      <c r="K32" s="789">
        <v>0</v>
      </c>
      <c r="L32" s="789">
        <v>1</v>
      </c>
      <c r="M32" s="789">
        <v>1</v>
      </c>
      <c r="N32" s="789">
        <v>0</v>
      </c>
      <c r="O32" s="789">
        <v>0</v>
      </c>
      <c r="P32" s="789">
        <v>37</v>
      </c>
      <c r="Q32" s="789">
        <v>0</v>
      </c>
      <c r="R32" s="789">
        <v>40</v>
      </c>
      <c r="S32" s="789">
        <v>97</v>
      </c>
      <c r="T32" s="789">
        <v>0</v>
      </c>
      <c r="U32" s="789">
        <v>17</v>
      </c>
      <c r="V32" s="789">
        <v>0</v>
      </c>
      <c r="W32" s="789">
        <v>19</v>
      </c>
      <c r="X32" s="791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788">
        <v>8</v>
      </c>
      <c r="F33" s="789" t="s">
        <v>682</v>
      </c>
      <c r="G33" s="789" t="s">
        <v>769</v>
      </c>
      <c r="H33" s="797">
        <v>22.68</v>
      </c>
      <c r="I33" s="789">
        <v>8</v>
      </c>
      <c r="J33" s="789">
        <v>1</v>
      </c>
      <c r="K33" s="789">
        <v>0</v>
      </c>
      <c r="L33" s="789">
        <v>0</v>
      </c>
      <c r="M33" s="789">
        <v>1</v>
      </c>
      <c r="N33" s="789">
        <v>0</v>
      </c>
      <c r="O33" s="789">
        <v>0</v>
      </c>
      <c r="P33" s="789">
        <v>32</v>
      </c>
      <c r="Q33" s="789">
        <v>0</v>
      </c>
      <c r="R33" s="789">
        <v>0</v>
      </c>
      <c r="S33" s="789">
        <v>0</v>
      </c>
      <c r="T33" s="789">
        <v>0</v>
      </c>
      <c r="U33" s="789">
        <v>28</v>
      </c>
      <c r="V33" s="789">
        <v>0</v>
      </c>
      <c r="W33" s="789">
        <v>0</v>
      </c>
      <c r="X33" s="791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788">
        <v>9</v>
      </c>
      <c r="F34" s="789" t="s">
        <v>729</v>
      </c>
      <c r="G34" s="789"/>
      <c r="H34" s="797"/>
      <c r="I34" s="789">
        <v>0</v>
      </c>
      <c r="J34" s="789">
        <v>0</v>
      </c>
      <c r="K34" s="789">
        <v>0</v>
      </c>
      <c r="L34" s="789">
        <v>0</v>
      </c>
      <c r="M34" s="789">
        <v>1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91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792">
        <v>10</v>
      </c>
      <c r="F35" s="793" t="s">
        <v>1</v>
      </c>
      <c r="G35" s="793"/>
      <c r="H35" s="798"/>
      <c r="I35" s="793">
        <v>0</v>
      </c>
      <c r="J35" s="793">
        <v>0</v>
      </c>
      <c r="K35" s="793">
        <v>0</v>
      </c>
      <c r="L35" s="793">
        <v>0</v>
      </c>
      <c r="M35" s="793">
        <v>0</v>
      </c>
      <c r="N35" s="793">
        <v>0</v>
      </c>
      <c r="O35" s="79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71" t="s">
        <v>749</v>
      </c>
      <c r="F40" s="772" t="s">
        <v>750</v>
      </c>
      <c r="G40" s="772" t="s">
        <v>751</v>
      </c>
      <c r="H40" s="772" t="s">
        <v>752</v>
      </c>
      <c r="I40" s="772" t="s">
        <v>753</v>
      </c>
      <c r="J40" s="772" t="s">
        <v>754</v>
      </c>
      <c r="K40" s="772" t="s">
        <v>755</v>
      </c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81">
        <v>3</v>
      </c>
      <c r="F41" s="782">
        <v>7</v>
      </c>
      <c r="G41" s="775">
        <v>4</v>
      </c>
      <c r="H41" s="775">
        <v>8</v>
      </c>
      <c r="I41" s="776">
        <v>14</v>
      </c>
      <c r="J41" s="776">
        <v>23</v>
      </c>
      <c r="K41" s="775">
        <v>58</v>
      </c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7"/>
      <c r="AA41" s="256">
        <f>IF(E41=D38,0,1)</f>
        <v>0</v>
      </c>
    </row>
    <row r="42" spans="2:28" x14ac:dyDescent="0.25">
      <c r="E42" s="774" t="s">
        <v>581</v>
      </c>
      <c r="F42" s="775" t="s">
        <v>63</v>
      </c>
      <c r="G42" s="775" t="s">
        <v>756</v>
      </c>
      <c r="H42" s="775" t="s">
        <v>757</v>
      </c>
      <c r="I42" s="776" t="s">
        <v>66</v>
      </c>
      <c r="J42" s="776" t="s">
        <v>67</v>
      </c>
      <c r="K42" s="775" t="s">
        <v>68</v>
      </c>
      <c r="L42" s="775" t="s">
        <v>69</v>
      </c>
      <c r="M42" s="775" t="s">
        <v>22</v>
      </c>
      <c r="N42" s="775" t="s">
        <v>758</v>
      </c>
      <c r="O42" s="775" t="s">
        <v>759</v>
      </c>
      <c r="P42" s="775" t="s">
        <v>760</v>
      </c>
      <c r="Q42" s="775" t="s">
        <v>761</v>
      </c>
      <c r="R42" s="775" t="s">
        <v>762</v>
      </c>
      <c r="S42" s="775" t="s">
        <v>763</v>
      </c>
      <c r="T42" s="775" t="s">
        <v>764</v>
      </c>
      <c r="U42" s="775" t="s">
        <v>765</v>
      </c>
      <c r="V42" s="775" t="s">
        <v>766</v>
      </c>
      <c r="W42" s="775" t="s">
        <v>767</v>
      </c>
      <c r="X42" s="777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74">
        <v>1</v>
      </c>
      <c r="F43" s="775" t="s">
        <v>633</v>
      </c>
      <c r="G43" s="775" t="s">
        <v>769</v>
      </c>
      <c r="H43" s="783">
        <v>22.3</v>
      </c>
      <c r="I43" s="775">
        <v>5</v>
      </c>
      <c r="J43" s="775">
        <v>0</v>
      </c>
      <c r="K43" s="775">
        <v>0</v>
      </c>
      <c r="L43" s="775">
        <v>0</v>
      </c>
      <c r="M43" s="775">
        <v>1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7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74">
        <v>2</v>
      </c>
      <c r="F44" s="775" t="s">
        <v>584</v>
      </c>
      <c r="G44" s="775" t="s">
        <v>769</v>
      </c>
      <c r="H44" s="783">
        <v>24.68</v>
      </c>
      <c r="I44" s="775">
        <v>6</v>
      </c>
      <c r="J44" s="775">
        <v>3</v>
      </c>
      <c r="K44" s="775">
        <v>0</v>
      </c>
      <c r="L44" s="775">
        <v>1</v>
      </c>
      <c r="M44" s="775">
        <v>1</v>
      </c>
      <c r="N44" s="775">
        <v>40</v>
      </c>
      <c r="O44" s="775">
        <v>116</v>
      </c>
      <c r="P44" s="775">
        <v>0</v>
      </c>
      <c r="Q44" s="775">
        <v>52</v>
      </c>
      <c r="R44" s="775">
        <v>0</v>
      </c>
      <c r="S44" s="775">
        <v>0</v>
      </c>
      <c r="T44" s="775">
        <v>15</v>
      </c>
      <c r="U44" s="775">
        <v>0</v>
      </c>
      <c r="V44" s="775">
        <v>21</v>
      </c>
      <c r="W44" s="775">
        <v>0</v>
      </c>
      <c r="X44" s="777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74">
        <v>3</v>
      </c>
      <c r="F45" s="775" t="s">
        <v>794</v>
      </c>
      <c r="G45" s="775" t="s">
        <v>770</v>
      </c>
      <c r="H45" s="783">
        <v>22.64</v>
      </c>
      <c r="I45" s="775">
        <v>4</v>
      </c>
      <c r="J45" s="775">
        <v>2</v>
      </c>
      <c r="K45" s="775">
        <v>0</v>
      </c>
      <c r="L45" s="775">
        <v>1</v>
      </c>
      <c r="M45" s="775">
        <v>1</v>
      </c>
      <c r="N45" s="775">
        <v>0</v>
      </c>
      <c r="O45" s="775">
        <v>78</v>
      </c>
      <c r="P45" s="775">
        <v>0</v>
      </c>
      <c r="Q45" s="775">
        <v>20</v>
      </c>
      <c r="R45" s="775">
        <v>66</v>
      </c>
      <c r="S45" s="775">
        <v>0</v>
      </c>
      <c r="T45" s="775">
        <v>20</v>
      </c>
      <c r="U45" s="775">
        <v>0</v>
      </c>
      <c r="V45" s="775">
        <v>26</v>
      </c>
      <c r="W45" s="775">
        <v>21</v>
      </c>
      <c r="X45" s="777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74">
        <v>4</v>
      </c>
      <c r="F46" s="775" t="s">
        <v>583</v>
      </c>
      <c r="G46" s="775" t="s">
        <v>769</v>
      </c>
      <c r="H46" s="783">
        <v>21.48</v>
      </c>
      <c r="I46" s="775">
        <v>3</v>
      </c>
      <c r="J46" s="775">
        <v>0</v>
      </c>
      <c r="K46" s="775">
        <v>0</v>
      </c>
      <c r="L46" s="775">
        <v>0</v>
      </c>
      <c r="M46" s="775">
        <v>1</v>
      </c>
      <c r="N46" s="775">
        <v>0</v>
      </c>
      <c r="O46" s="775">
        <v>0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7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74">
        <v>5</v>
      </c>
      <c r="F47" s="775" t="s">
        <v>812</v>
      </c>
      <c r="G47" s="775" t="s">
        <v>769</v>
      </c>
      <c r="H47" s="783">
        <v>18.61</v>
      </c>
      <c r="I47" s="775">
        <v>2</v>
      </c>
      <c r="J47" s="775">
        <v>0</v>
      </c>
      <c r="K47" s="775">
        <v>1</v>
      </c>
      <c r="L47" s="775">
        <v>0</v>
      </c>
      <c r="M47" s="775">
        <v>1</v>
      </c>
      <c r="N47" s="775">
        <v>0</v>
      </c>
      <c r="O47" s="775">
        <v>50</v>
      </c>
      <c r="P47" s="775">
        <v>0</v>
      </c>
      <c r="Q47" s="775">
        <v>0</v>
      </c>
      <c r="R47" s="775">
        <v>72</v>
      </c>
      <c r="S47" s="775">
        <v>0</v>
      </c>
      <c r="T47" s="775">
        <v>30</v>
      </c>
      <c r="U47" s="775">
        <v>0</v>
      </c>
      <c r="V47" s="775">
        <v>0</v>
      </c>
      <c r="W47" s="775">
        <v>18</v>
      </c>
      <c r="X47" s="777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74">
        <v>6</v>
      </c>
      <c r="F48" s="775" t="s">
        <v>585</v>
      </c>
      <c r="G48" s="775" t="s">
        <v>769</v>
      </c>
      <c r="H48" s="783">
        <v>23.45</v>
      </c>
      <c r="I48" s="775">
        <v>3</v>
      </c>
      <c r="J48" s="775">
        <v>1</v>
      </c>
      <c r="K48" s="775">
        <v>0</v>
      </c>
      <c r="L48" s="775">
        <v>1</v>
      </c>
      <c r="M48" s="775">
        <v>1</v>
      </c>
      <c r="N48" s="775">
        <v>40</v>
      </c>
      <c r="O48" s="775">
        <v>0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74">
        <v>7</v>
      </c>
      <c r="F49" s="775" t="s">
        <v>792</v>
      </c>
      <c r="G49" s="775" t="s">
        <v>770</v>
      </c>
      <c r="H49" s="783">
        <v>24.57</v>
      </c>
      <c r="I49" s="775">
        <v>4</v>
      </c>
      <c r="J49" s="775">
        <v>4</v>
      </c>
      <c r="K49" s="775">
        <v>0</v>
      </c>
      <c r="L49" s="775">
        <v>1</v>
      </c>
      <c r="M49" s="775">
        <v>1</v>
      </c>
      <c r="N49" s="775">
        <v>0</v>
      </c>
      <c r="O49" s="775">
        <v>0</v>
      </c>
      <c r="P49" s="775">
        <v>0</v>
      </c>
      <c r="Q49" s="775">
        <v>75</v>
      </c>
      <c r="R49" s="775">
        <v>8</v>
      </c>
      <c r="S49" s="775">
        <v>81</v>
      </c>
      <c r="T49" s="775">
        <v>0</v>
      </c>
      <c r="U49" s="775">
        <v>0</v>
      </c>
      <c r="V49" s="775">
        <v>24</v>
      </c>
      <c r="W49" s="775">
        <v>22</v>
      </c>
      <c r="X49" s="777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74">
        <v>8</v>
      </c>
      <c r="F50" s="775" t="s">
        <v>819</v>
      </c>
      <c r="G50" s="775" t="s">
        <v>769</v>
      </c>
      <c r="H50" s="783">
        <v>21.03</v>
      </c>
      <c r="I50" s="775">
        <v>4</v>
      </c>
      <c r="J50" s="775">
        <v>2</v>
      </c>
      <c r="K50" s="775">
        <v>0</v>
      </c>
      <c r="L50" s="775">
        <v>0</v>
      </c>
      <c r="M50" s="775">
        <v>1</v>
      </c>
      <c r="N50" s="775">
        <v>0</v>
      </c>
      <c r="O50" s="775">
        <v>0</v>
      </c>
      <c r="P50" s="775">
        <v>0</v>
      </c>
      <c r="Q50" s="775">
        <v>60</v>
      </c>
      <c r="R50" s="775">
        <v>35</v>
      </c>
      <c r="S50" s="775">
        <v>0</v>
      </c>
      <c r="T50" s="775">
        <v>0</v>
      </c>
      <c r="U50" s="775">
        <v>0</v>
      </c>
      <c r="V50" s="775">
        <v>27</v>
      </c>
      <c r="W50" s="775">
        <v>20</v>
      </c>
      <c r="X50" s="77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74">
        <v>9</v>
      </c>
      <c r="F51" s="775" t="s">
        <v>1</v>
      </c>
      <c r="G51" s="775"/>
      <c r="H51" s="783"/>
      <c r="I51" s="775">
        <v>0</v>
      </c>
      <c r="J51" s="775">
        <v>0</v>
      </c>
      <c r="K51" s="775">
        <v>0</v>
      </c>
      <c r="L51" s="775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78">
        <v>10</v>
      </c>
      <c r="F52" s="779" t="s">
        <v>1</v>
      </c>
      <c r="G52" s="779"/>
      <c r="H52" s="784"/>
      <c r="I52" s="779">
        <v>0</v>
      </c>
      <c r="J52" s="779">
        <v>0</v>
      </c>
      <c r="K52" s="779">
        <v>0</v>
      </c>
      <c r="L52" s="779">
        <v>0</v>
      </c>
      <c r="M52" s="779">
        <v>0</v>
      </c>
      <c r="N52" s="779">
        <v>0</v>
      </c>
      <c r="O52" s="779">
        <v>0</v>
      </c>
      <c r="P52" s="779">
        <v>0</v>
      </c>
      <c r="Q52" s="779">
        <v>0</v>
      </c>
      <c r="R52" s="779">
        <v>0</v>
      </c>
      <c r="S52" s="779">
        <v>0</v>
      </c>
      <c r="T52" s="779">
        <v>0</v>
      </c>
      <c r="U52" s="779">
        <v>0</v>
      </c>
      <c r="V52" s="779">
        <v>0</v>
      </c>
      <c r="W52" s="779">
        <v>0</v>
      </c>
      <c r="X52" s="78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43" t="s">
        <v>749</v>
      </c>
      <c r="F57" s="744" t="s">
        <v>750</v>
      </c>
      <c r="G57" s="744" t="s">
        <v>751</v>
      </c>
      <c r="H57" s="744" t="s">
        <v>752</v>
      </c>
      <c r="I57" s="744" t="s">
        <v>753</v>
      </c>
      <c r="J57" s="744" t="s">
        <v>754</v>
      </c>
      <c r="K57" s="744" t="s">
        <v>755</v>
      </c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53">
        <v>4</v>
      </c>
      <c r="F58" s="754">
        <v>10</v>
      </c>
      <c r="G58" s="747">
        <v>3</v>
      </c>
      <c r="H58" s="747">
        <v>9</v>
      </c>
      <c r="I58" s="748">
        <v>13</v>
      </c>
      <c r="J58" s="748">
        <v>25</v>
      </c>
      <c r="K58" s="747">
        <v>68</v>
      </c>
      <c r="L58" s="747"/>
      <c r="M58" s="747"/>
      <c r="N58" s="747"/>
      <c r="O58" s="747"/>
      <c r="P58" s="747"/>
      <c r="Q58" s="747"/>
      <c r="R58" s="747"/>
      <c r="S58" s="747"/>
      <c r="T58" s="747"/>
      <c r="U58" s="747"/>
      <c r="V58" s="747"/>
      <c r="W58" s="747"/>
      <c r="X58" s="749"/>
      <c r="AA58" s="256">
        <f>IF(E58=D55,0,1)</f>
        <v>0</v>
      </c>
    </row>
    <row r="59" spans="2:28" x14ac:dyDescent="0.25">
      <c r="E59" s="746" t="s">
        <v>581</v>
      </c>
      <c r="F59" s="747" t="s">
        <v>63</v>
      </c>
      <c r="G59" s="747" t="s">
        <v>756</v>
      </c>
      <c r="H59" s="747" t="s">
        <v>757</v>
      </c>
      <c r="I59" s="748" t="s">
        <v>66</v>
      </c>
      <c r="J59" s="748" t="s">
        <v>67</v>
      </c>
      <c r="K59" s="747" t="s">
        <v>68</v>
      </c>
      <c r="L59" s="747" t="s">
        <v>69</v>
      </c>
      <c r="M59" s="747" t="s">
        <v>22</v>
      </c>
      <c r="N59" s="747" t="s">
        <v>758</v>
      </c>
      <c r="O59" s="747" t="s">
        <v>759</v>
      </c>
      <c r="P59" s="747" t="s">
        <v>760</v>
      </c>
      <c r="Q59" s="747" t="s">
        <v>761</v>
      </c>
      <c r="R59" s="747" t="s">
        <v>762</v>
      </c>
      <c r="S59" s="747" t="s">
        <v>763</v>
      </c>
      <c r="T59" s="747" t="s">
        <v>764</v>
      </c>
      <c r="U59" s="747" t="s">
        <v>765</v>
      </c>
      <c r="V59" s="747" t="s">
        <v>766</v>
      </c>
      <c r="W59" s="747" t="s">
        <v>767</v>
      </c>
      <c r="X59" s="749" t="s">
        <v>768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46">
        <v>1</v>
      </c>
      <c r="F60" s="747" t="s">
        <v>798</v>
      </c>
      <c r="G60" s="747" t="s">
        <v>769</v>
      </c>
      <c r="H60" s="755">
        <v>25.35</v>
      </c>
      <c r="I60" s="747">
        <v>3</v>
      </c>
      <c r="J60" s="747">
        <v>3</v>
      </c>
      <c r="K60" s="747">
        <v>0</v>
      </c>
      <c r="L60" s="747">
        <v>0</v>
      </c>
      <c r="M60" s="747">
        <v>1</v>
      </c>
      <c r="N60" s="747">
        <v>0</v>
      </c>
      <c r="O60" s="747">
        <v>0</v>
      </c>
      <c r="P60" s="747">
        <v>0</v>
      </c>
      <c r="Q60" s="747">
        <v>0</v>
      </c>
      <c r="R60" s="747">
        <v>0</v>
      </c>
      <c r="S60" s="747">
        <v>0</v>
      </c>
      <c r="T60" s="747">
        <v>0</v>
      </c>
      <c r="U60" s="747">
        <v>0</v>
      </c>
      <c r="V60" s="747">
        <v>0</v>
      </c>
      <c r="W60" s="747">
        <v>0</v>
      </c>
      <c r="X60" s="749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46">
        <v>2</v>
      </c>
      <c r="F61" s="747" t="s">
        <v>801</v>
      </c>
      <c r="G61" s="747" t="s">
        <v>769</v>
      </c>
      <c r="H61" s="755">
        <v>23.79</v>
      </c>
      <c r="I61" s="747">
        <v>6</v>
      </c>
      <c r="J61" s="747">
        <v>0</v>
      </c>
      <c r="K61" s="747">
        <v>1</v>
      </c>
      <c r="L61" s="747">
        <v>0</v>
      </c>
      <c r="M61" s="747">
        <v>1</v>
      </c>
      <c r="N61" s="747">
        <v>0</v>
      </c>
      <c r="O61" s="747">
        <v>20</v>
      </c>
      <c r="P61" s="747">
        <v>0</v>
      </c>
      <c r="Q61" s="747">
        <v>57</v>
      </c>
      <c r="R61" s="747">
        <v>0</v>
      </c>
      <c r="S61" s="747">
        <v>0</v>
      </c>
      <c r="T61" s="747">
        <v>22</v>
      </c>
      <c r="U61" s="747">
        <v>0</v>
      </c>
      <c r="V61" s="747">
        <v>17</v>
      </c>
      <c r="W61" s="747">
        <v>0</v>
      </c>
      <c r="X61" s="749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46">
        <v>3</v>
      </c>
      <c r="F62" s="747" t="s">
        <v>730</v>
      </c>
      <c r="G62" s="747" t="s">
        <v>769</v>
      </c>
      <c r="H62" s="755">
        <v>25.06</v>
      </c>
      <c r="I62" s="747">
        <v>2</v>
      </c>
      <c r="J62" s="747">
        <v>2</v>
      </c>
      <c r="K62" s="747">
        <v>1</v>
      </c>
      <c r="L62" s="747">
        <v>0</v>
      </c>
      <c r="M62" s="747">
        <v>1</v>
      </c>
      <c r="N62" s="747">
        <v>0</v>
      </c>
      <c r="O62" s="747">
        <v>0</v>
      </c>
      <c r="P62" s="747">
        <v>0</v>
      </c>
      <c r="Q62" s="747">
        <v>0</v>
      </c>
      <c r="R62" s="747">
        <v>0</v>
      </c>
      <c r="S62" s="747">
        <v>0</v>
      </c>
      <c r="T62" s="747">
        <v>0</v>
      </c>
      <c r="U62" s="747">
        <v>0</v>
      </c>
      <c r="V62" s="747">
        <v>0</v>
      </c>
      <c r="W62" s="747">
        <v>0</v>
      </c>
      <c r="X62" s="74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46">
        <v>4</v>
      </c>
      <c r="F63" s="747" t="s">
        <v>808</v>
      </c>
      <c r="G63" s="747" t="s">
        <v>770</v>
      </c>
      <c r="H63" s="755">
        <v>25.76</v>
      </c>
      <c r="I63" s="747">
        <v>7</v>
      </c>
      <c r="J63" s="747">
        <v>1</v>
      </c>
      <c r="K63" s="747">
        <v>0</v>
      </c>
      <c r="L63" s="747">
        <v>1</v>
      </c>
      <c r="M63" s="747">
        <v>1</v>
      </c>
      <c r="N63" s="747">
        <v>0</v>
      </c>
      <c r="O63" s="747">
        <v>60</v>
      </c>
      <c r="P63" s="747">
        <v>0</v>
      </c>
      <c r="Q63" s="747">
        <v>0</v>
      </c>
      <c r="R63" s="747">
        <v>116</v>
      </c>
      <c r="S63" s="747">
        <v>86</v>
      </c>
      <c r="T63" s="747">
        <v>19</v>
      </c>
      <c r="U63" s="747">
        <v>0</v>
      </c>
      <c r="V63" s="747">
        <v>0</v>
      </c>
      <c r="W63" s="747">
        <v>15</v>
      </c>
      <c r="X63" s="749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46">
        <v>5</v>
      </c>
      <c r="F64" s="747" t="s">
        <v>797</v>
      </c>
      <c r="G64" s="747" t="s">
        <v>769</v>
      </c>
      <c r="H64" s="755">
        <v>23.46</v>
      </c>
      <c r="I64" s="747">
        <v>7</v>
      </c>
      <c r="J64" s="747">
        <v>2</v>
      </c>
      <c r="K64" s="747">
        <v>0</v>
      </c>
      <c r="L64" s="747">
        <v>1</v>
      </c>
      <c r="M64" s="747">
        <v>1</v>
      </c>
      <c r="N64" s="747">
        <v>32</v>
      </c>
      <c r="O64" s="747">
        <v>40</v>
      </c>
      <c r="P64" s="747">
        <v>0</v>
      </c>
      <c r="Q64" s="747">
        <v>0</v>
      </c>
      <c r="R64" s="747">
        <v>138</v>
      </c>
      <c r="S64" s="747">
        <v>0</v>
      </c>
      <c r="T64" s="747">
        <v>20</v>
      </c>
      <c r="U64" s="747">
        <v>0</v>
      </c>
      <c r="V64" s="747">
        <v>0</v>
      </c>
      <c r="W64" s="747">
        <v>21</v>
      </c>
      <c r="X64" s="74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46">
        <v>6</v>
      </c>
      <c r="F65" s="747" t="s">
        <v>796</v>
      </c>
      <c r="G65" s="747" t="s">
        <v>769</v>
      </c>
      <c r="H65" s="755">
        <v>15.69</v>
      </c>
      <c r="I65" s="747">
        <v>0</v>
      </c>
      <c r="J65" s="747">
        <v>1</v>
      </c>
      <c r="K65" s="747">
        <v>0</v>
      </c>
      <c r="L65" s="747">
        <v>0</v>
      </c>
      <c r="M65" s="747">
        <v>1</v>
      </c>
      <c r="N65" s="747">
        <v>0</v>
      </c>
      <c r="O65" s="747">
        <v>0</v>
      </c>
      <c r="P65" s="747">
        <v>0</v>
      </c>
      <c r="Q65" s="747">
        <v>0</v>
      </c>
      <c r="R65" s="747">
        <v>0</v>
      </c>
      <c r="S65" s="747">
        <v>0</v>
      </c>
      <c r="T65" s="747">
        <v>0</v>
      </c>
      <c r="U65" s="747">
        <v>0</v>
      </c>
      <c r="V65" s="747">
        <v>0</v>
      </c>
      <c r="W65" s="747">
        <v>0</v>
      </c>
      <c r="X65" s="749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46">
        <v>7</v>
      </c>
      <c r="F66" s="747" t="s">
        <v>592</v>
      </c>
      <c r="G66" s="747" t="s">
        <v>770</v>
      </c>
      <c r="H66" s="755">
        <v>25.43</v>
      </c>
      <c r="I66" s="747">
        <v>0</v>
      </c>
      <c r="J66" s="747">
        <v>2</v>
      </c>
      <c r="K66" s="747">
        <v>2</v>
      </c>
      <c r="L66" s="747">
        <v>1</v>
      </c>
      <c r="M66" s="747">
        <v>1</v>
      </c>
      <c r="N66" s="747">
        <v>0</v>
      </c>
      <c r="O66" s="747">
        <v>0</v>
      </c>
      <c r="P66" s="747">
        <v>0</v>
      </c>
      <c r="Q66" s="747">
        <v>36</v>
      </c>
      <c r="R66" s="747">
        <v>40</v>
      </c>
      <c r="S66" s="747">
        <v>8</v>
      </c>
      <c r="T66" s="747">
        <v>0</v>
      </c>
      <c r="U66" s="747">
        <v>0</v>
      </c>
      <c r="V66" s="747">
        <v>17</v>
      </c>
      <c r="W66" s="747">
        <v>17</v>
      </c>
      <c r="X66" s="749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46">
        <v>8</v>
      </c>
      <c r="F67" s="747" t="s">
        <v>668</v>
      </c>
      <c r="G67" s="747" t="s">
        <v>769</v>
      </c>
      <c r="H67" s="755">
        <v>21.25</v>
      </c>
      <c r="I67" s="747">
        <v>7</v>
      </c>
      <c r="J67" s="747">
        <v>1</v>
      </c>
      <c r="K67" s="747">
        <v>0</v>
      </c>
      <c r="L67" s="747">
        <v>0</v>
      </c>
      <c r="M67" s="747">
        <v>1</v>
      </c>
      <c r="N67" s="747">
        <v>0</v>
      </c>
      <c r="O67" s="747">
        <v>4</v>
      </c>
      <c r="P67" s="747">
        <v>0</v>
      </c>
      <c r="Q67" s="747">
        <v>60</v>
      </c>
      <c r="R67" s="747">
        <v>0</v>
      </c>
      <c r="S67" s="747">
        <v>0</v>
      </c>
      <c r="T67" s="747">
        <v>28</v>
      </c>
      <c r="U67" s="747">
        <v>0</v>
      </c>
      <c r="V67" s="747">
        <v>21</v>
      </c>
      <c r="W67" s="747">
        <v>0</v>
      </c>
      <c r="X67" s="74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46">
        <v>9</v>
      </c>
      <c r="F68" s="747" t="s">
        <v>1</v>
      </c>
      <c r="G68" s="747"/>
      <c r="H68" s="755"/>
      <c r="I68" s="747">
        <v>0</v>
      </c>
      <c r="J68" s="747">
        <v>0</v>
      </c>
      <c r="K68" s="747">
        <v>0</v>
      </c>
      <c r="L68" s="747">
        <v>0</v>
      </c>
      <c r="M68" s="747">
        <v>0</v>
      </c>
      <c r="N68" s="747">
        <v>0</v>
      </c>
      <c r="O68" s="747">
        <v>0</v>
      </c>
      <c r="P68" s="747">
        <v>0</v>
      </c>
      <c r="Q68" s="747">
        <v>0</v>
      </c>
      <c r="R68" s="747">
        <v>0</v>
      </c>
      <c r="S68" s="747">
        <v>0</v>
      </c>
      <c r="T68" s="747">
        <v>0</v>
      </c>
      <c r="U68" s="747">
        <v>0</v>
      </c>
      <c r="V68" s="747">
        <v>0</v>
      </c>
      <c r="W68" s="747">
        <v>0</v>
      </c>
      <c r="X68" s="74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50">
        <v>10</v>
      </c>
      <c r="F69" s="751" t="s">
        <v>1</v>
      </c>
      <c r="G69" s="751"/>
      <c r="H69" s="756"/>
      <c r="I69" s="751">
        <v>0</v>
      </c>
      <c r="J69" s="751">
        <v>0</v>
      </c>
      <c r="K69" s="751">
        <v>0</v>
      </c>
      <c r="L69" s="751">
        <v>0</v>
      </c>
      <c r="M69" s="751">
        <v>0</v>
      </c>
      <c r="N69" s="751">
        <v>0</v>
      </c>
      <c r="O69" s="751">
        <v>0</v>
      </c>
      <c r="P69" s="751">
        <v>0</v>
      </c>
      <c r="Q69" s="751">
        <v>0</v>
      </c>
      <c r="R69" s="751">
        <v>0</v>
      </c>
      <c r="S69" s="751">
        <v>0</v>
      </c>
      <c r="T69" s="751">
        <v>0</v>
      </c>
      <c r="U69" s="751">
        <v>0</v>
      </c>
      <c r="V69" s="751">
        <v>0</v>
      </c>
      <c r="W69" s="751">
        <v>0</v>
      </c>
      <c r="X69" s="75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799" t="s">
        <v>749</v>
      </c>
      <c r="F74" s="800" t="s">
        <v>750</v>
      </c>
      <c r="G74" s="800" t="s">
        <v>751</v>
      </c>
      <c r="H74" s="800" t="s">
        <v>752</v>
      </c>
      <c r="I74" s="800" t="s">
        <v>753</v>
      </c>
      <c r="J74" s="800" t="s">
        <v>754</v>
      </c>
      <c r="K74" s="800" t="s">
        <v>755</v>
      </c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09">
        <v>5</v>
      </c>
      <c r="F75" s="810">
        <v>6</v>
      </c>
      <c r="G75" s="803">
        <v>6</v>
      </c>
      <c r="H75" s="803">
        <v>6</v>
      </c>
      <c r="I75" s="804">
        <v>11</v>
      </c>
      <c r="J75" s="804">
        <v>20</v>
      </c>
      <c r="K75" s="803">
        <v>55</v>
      </c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5"/>
      <c r="AA75" s="256">
        <f>IF(E75=D72,0,1)</f>
        <v>0</v>
      </c>
    </row>
    <row r="76" spans="2:28" x14ac:dyDescent="0.25">
      <c r="E76" s="802" t="s">
        <v>581</v>
      </c>
      <c r="F76" s="803" t="s">
        <v>63</v>
      </c>
      <c r="G76" s="803" t="s">
        <v>756</v>
      </c>
      <c r="H76" s="803" t="s">
        <v>757</v>
      </c>
      <c r="I76" s="804" t="s">
        <v>66</v>
      </c>
      <c r="J76" s="804" t="s">
        <v>67</v>
      </c>
      <c r="K76" s="803" t="s">
        <v>68</v>
      </c>
      <c r="L76" s="803" t="s">
        <v>69</v>
      </c>
      <c r="M76" s="803" t="s">
        <v>22</v>
      </c>
      <c r="N76" s="803" t="s">
        <v>758</v>
      </c>
      <c r="O76" s="803" t="s">
        <v>759</v>
      </c>
      <c r="P76" s="803" t="s">
        <v>760</v>
      </c>
      <c r="Q76" s="803" t="s">
        <v>761</v>
      </c>
      <c r="R76" s="803" t="s">
        <v>762</v>
      </c>
      <c r="S76" s="803" t="s">
        <v>763</v>
      </c>
      <c r="T76" s="803" t="s">
        <v>764</v>
      </c>
      <c r="U76" s="803" t="s">
        <v>765</v>
      </c>
      <c r="V76" s="803" t="s">
        <v>766</v>
      </c>
      <c r="W76" s="803" t="s">
        <v>767</v>
      </c>
      <c r="X76" s="805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02">
        <v>1</v>
      </c>
      <c r="F77" s="803" t="s">
        <v>674</v>
      </c>
      <c r="G77" s="803" t="s">
        <v>769</v>
      </c>
      <c r="H77" s="811">
        <v>19.98</v>
      </c>
      <c r="I77" s="803">
        <v>2</v>
      </c>
      <c r="J77" s="803">
        <v>0</v>
      </c>
      <c r="K77" s="803">
        <v>0</v>
      </c>
      <c r="L77" s="803">
        <v>1</v>
      </c>
      <c r="M77" s="803">
        <v>1</v>
      </c>
      <c r="N77" s="803">
        <v>6</v>
      </c>
      <c r="O77" s="803">
        <v>0</v>
      </c>
      <c r="P77" s="803">
        <v>0</v>
      </c>
      <c r="Q77" s="803">
        <v>0</v>
      </c>
      <c r="R77" s="803">
        <v>0</v>
      </c>
      <c r="S77" s="803">
        <v>0</v>
      </c>
      <c r="T77" s="803">
        <v>0</v>
      </c>
      <c r="U77" s="803">
        <v>0</v>
      </c>
      <c r="V77" s="803">
        <v>0</v>
      </c>
      <c r="W77" s="803">
        <v>0</v>
      </c>
      <c r="X77" s="805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02">
        <v>2</v>
      </c>
      <c r="F78" s="803" t="s">
        <v>724</v>
      </c>
      <c r="G78" s="803" t="s">
        <v>769</v>
      </c>
      <c r="H78" s="811">
        <v>19.21</v>
      </c>
      <c r="I78" s="803">
        <v>0</v>
      </c>
      <c r="J78" s="803">
        <v>4</v>
      </c>
      <c r="K78" s="803">
        <v>0</v>
      </c>
      <c r="L78" s="803">
        <v>1</v>
      </c>
      <c r="M78" s="803">
        <v>1</v>
      </c>
      <c r="N78" s="803">
        <v>8</v>
      </c>
      <c r="O78" s="803">
        <v>0</v>
      </c>
      <c r="P78" s="803">
        <v>0</v>
      </c>
      <c r="Q78" s="803">
        <v>0</v>
      </c>
      <c r="R78" s="803">
        <v>0</v>
      </c>
      <c r="S78" s="803">
        <v>0</v>
      </c>
      <c r="T78" s="803">
        <v>0</v>
      </c>
      <c r="U78" s="803">
        <v>0</v>
      </c>
      <c r="V78" s="803">
        <v>0</v>
      </c>
      <c r="W78" s="803">
        <v>0</v>
      </c>
      <c r="X78" s="80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02">
        <v>3</v>
      </c>
      <c r="F79" s="803" t="s">
        <v>697</v>
      </c>
      <c r="G79" s="803" t="s">
        <v>769</v>
      </c>
      <c r="H79" s="811">
        <v>20.190000000000001</v>
      </c>
      <c r="I79" s="803">
        <v>3</v>
      </c>
      <c r="J79" s="803">
        <v>1</v>
      </c>
      <c r="K79" s="803">
        <v>2</v>
      </c>
      <c r="L79" s="803">
        <v>0</v>
      </c>
      <c r="M79" s="803">
        <v>1</v>
      </c>
      <c r="N79" s="803">
        <v>0</v>
      </c>
      <c r="O79" s="803">
        <v>0</v>
      </c>
      <c r="P79" s="803">
        <v>8</v>
      </c>
      <c r="Q79" s="803">
        <v>0</v>
      </c>
      <c r="R79" s="803">
        <v>0</v>
      </c>
      <c r="S79" s="803">
        <v>0</v>
      </c>
      <c r="T79" s="803">
        <v>0</v>
      </c>
      <c r="U79" s="803">
        <v>22</v>
      </c>
      <c r="V79" s="803">
        <v>0</v>
      </c>
      <c r="W79" s="803">
        <v>0</v>
      </c>
      <c r="X79" s="80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02">
        <v>4</v>
      </c>
      <c r="F80" s="803" t="s">
        <v>802</v>
      </c>
      <c r="G80" s="803" t="s">
        <v>770</v>
      </c>
      <c r="H80" s="811">
        <v>21.47</v>
      </c>
      <c r="I80" s="803">
        <v>4</v>
      </c>
      <c r="J80" s="803">
        <v>2</v>
      </c>
      <c r="K80" s="803">
        <v>0</v>
      </c>
      <c r="L80" s="803">
        <v>2</v>
      </c>
      <c r="M80" s="803">
        <v>1</v>
      </c>
      <c r="N80" s="803">
        <v>43</v>
      </c>
      <c r="O80" s="803">
        <v>40</v>
      </c>
      <c r="P80" s="803">
        <v>40</v>
      </c>
      <c r="Q80" s="803">
        <v>55</v>
      </c>
      <c r="R80" s="803">
        <v>0</v>
      </c>
      <c r="S80" s="803">
        <v>0</v>
      </c>
      <c r="T80" s="803">
        <v>30</v>
      </c>
      <c r="U80" s="803">
        <v>19</v>
      </c>
      <c r="V80" s="803">
        <v>21</v>
      </c>
      <c r="W80" s="803">
        <v>0</v>
      </c>
      <c r="X80" s="805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02">
        <v>5</v>
      </c>
      <c r="F81" s="803" t="s">
        <v>701</v>
      </c>
      <c r="G81" s="803" t="s">
        <v>769</v>
      </c>
      <c r="H81" s="811">
        <v>19.329999999999998</v>
      </c>
      <c r="I81" s="803">
        <v>4</v>
      </c>
      <c r="J81" s="803">
        <v>1</v>
      </c>
      <c r="K81" s="803">
        <v>1</v>
      </c>
      <c r="L81" s="803">
        <v>1</v>
      </c>
      <c r="M81" s="803">
        <v>1</v>
      </c>
      <c r="N81" s="803">
        <v>40</v>
      </c>
      <c r="O81" s="803">
        <v>0</v>
      </c>
      <c r="P81" s="803">
        <v>0</v>
      </c>
      <c r="Q81" s="803">
        <v>0</v>
      </c>
      <c r="R81" s="803">
        <v>0</v>
      </c>
      <c r="S81" s="803">
        <v>0</v>
      </c>
      <c r="T81" s="803">
        <v>0</v>
      </c>
      <c r="U81" s="803">
        <v>0</v>
      </c>
      <c r="V81" s="803">
        <v>0</v>
      </c>
      <c r="W81" s="803">
        <v>0</v>
      </c>
      <c r="X81" s="805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02">
        <v>6</v>
      </c>
      <c r="F82" s="803" t="s">
        <v>711</v>
      </c>
      <c r="G82" s="803" t="s">
        <v>770</v>
      </c>
      <c r="H82" s="811">
        <v>24.76</v>
      </c>
      <c r="I82" s="803">
        <v>2</v>
      </c>
      <c r="J82" s="803">
        <v>3</v>
      </c>
      <c r="K82" s="803">
        <v>1</v>
      </c>
      <c r="L82" s="803">
        <v>1</v>
      </c>
      <c r="M82" s="803">
        <v>1</v>
      </c>
      <c r="N82" s="803">
        <v>0</v>
      </c>
      <c r="O82" s="803">
        <v>32</v>
      </c>
      <c r="P82" s="803">
        <v>16</v>
      </c>
      <c r="Q82" s="803">
        <v>0</v>
      </c>
      <c r="R82" s="803">
        <v>0</v>
      </c>
      <c r="S82" s="803">
        <v>32</v>
      </c>
      <c r="T82" s="803">
        <v>22</v>
      </c>
      <c r="U82" s="803">
        <v>19</v>
      </c>
      <c r="V82" s="803">
        <v>0</v>
      </c>
      <c r="W82" s="803">
        <v>0</v>
      </c>
      <c r="X82" s="805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02">
        <v>7</v>
      </c>
      <c r="F83" s="803" t="s">
        <v>699</v>
      </c>
      <c r="G83" s="803" t="s">
        <v>769</v>
      </c>
      <c r="H83" s="811">
        <v>16.98</v>
      </c>
      <c r="I83" s="803">
        <v>0</v>
      </c>
      <c r="J83" s="803">
        <v>0</v>
      </c>
      <c r="K83" s="803">
        <v>0</v>
      </c>
      <c r="L83" s="803">
        <v>0</v>
      </c>
      <c r="M83" s="803">
        <v>1</v>
      </c>
      <c r="N83" s="803">
        <v>0</v>
      </c>
      <c r="O83" s="803">
        <v>0</v>
      </c>
      <c r="P83" s="803">
        <v>0</v>
      </c>
      <c r="Q83" s="803">
        <v>0</v>
      </c>
      <c r="R83" s="803">
        <v>0</v>
      </c>
      <c r="S83" s="803">
        <v>0</v>
      </c>
      <c r="T83" s="803">
        <v>0</v>
      </c>
      <c r="U83" s="803">
        <v>0</v>
      </c>
      <c r="V83" s="803">
        <v>0</v>
      </c>
      <c r="W83" s="803">
        <v>0</v>
      </c>
      <c r="X83" s="805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02">
        <v>8</v>
      </c>
      <c r="F84" s="803" t="s">
        <v>672</v>
      </c>
      <c r="G84" s="803" t="s">
        <v>769</v>
      </c>
      <c r="H84" s="811">
        <v>22.72</v>
      </c>
      <c r="I84" s="803">
        <v>4</v>
      </c>
      <c r="J84" s="803">
        <v>1</v>
      </c>
      <c r="K84" s="803">
        <v>0</v>
      </c>
      <c r="L84" s="803">
        <v>0</v>
      </c>
      <c r="M84" s="803">
        <v>1</v>
      </c>
      <c r="N84" s="803">
        <v>0</v>
      </c>
      <c r="O84" s="803">
        <v>0</v>
      </c>
      <c r="P84" s="803">
        <v>0</v>
      </c>
      <c r="Q84" s="803">
        <v>0</v>
      </c>
      <c r="R84" s="803">
        <v>0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5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02">
        <v>9</v>
      </c>
      <c r="F85" s="803" t="s">
        <v>1</v>
      </c>
      <c r="G85" s="803"/>
      <c r="H85" s="811"/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06">
        <v>10</v>
      </c>
      <c r="F86" s="807" t="s">
        <v>1</v>
      </c>
      <c r="G86" s="807"/>
      <c r="H86" s="812"/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v>0</v>
      </c>
      <c r="S86" s="807">
        <v>0</v>
      </c>
      <c r="T86" s="807">
        <v>0</v>
      </c>
      <c r="U86" s="807">
        <v>0</v>
      </c>
      <c r="V86" s="807">
        <v>0</v>
      </c>
      <c r="W86" s="807">
        <v>0</v>
      </c>
      <c r="X86" s="80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736</v>
      </c>
      <c r="G94" s="354" t="s">
        <v>770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770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587</v>
      </c>
      <c r="G96" s="354" t="s">
        <v>770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590</v>
      </c>
      <c r="G97" s="354" t="s">
        <v>769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693</v>
      </c>
      <c r="G98" s="354" t="s">
        <v>770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807</v>
      </c>
      <c r="G99" s="354" t="s">
        <v>769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588</v>
      </c>
      <c r="G100" s="354" t="s">
        <v>770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579</v>
      </c>
      <c r="G101" s="354" t="s">
        <v>770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57" t="s">
        <v>749</v>
      </c>
      <c r="F108" s="758" t="s">
        <v>750</v>
      </c>
      <c r="G108" s="758" t="s">
        <v>751</v>
      </c>
      <c r="H108" s="758" t="s">
        <v>752</v>
      </c>
      <c r="I108" s="758" t="s">
        <v>753</v>
      </c>
      <c r="J108" s="758" t="s">
        <v>754</v>
      </c>
      <c r="K108" s="758" t="s">
        <v>755</v>
      </c>
      <c r="L108" s="758"/>
      <c r="M108" s="758"/>
      <c r="N108" s="758"/>
      <c r="O108" s="758"/>
      <c r="P108" s="758"/>
      <c r="Q108" s="758"/>
      <c r="R108" s="758"/>
      <c r="S108" s="758"/>
      <c r="T108" s="758"/>
      <c r="U108" s="758"/>
      <c r="V108" s="758"/>
      <c r="W108" s="758"/>
      <c r="X108" s="7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67">
        <v>7</v>
      </c>
      <c r="F109" s="768">
        <v>3</v>
      </c>
      <c r="G109" s="761">
        <v>8</v>
      </c>
      <c r="H109" s="761">
        <v>4</v>
      </c>
      <c r="I109" s="762">
        <v>23</v>
      </c>
      <c r="J109" s="762">
        <v>14</v>
      </c>
      <c r="K109" s="761">
        <v>60</v>
      </c>
      <c r="L109" s="761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3"/>
      <c r="AA109" s="256">
        <f>IF(E109=D106,0,1)</f>
        <v>0</v>
      </c>
    </row>
    <row r="110" spans="2:28" x14ac:dyDescent="0.25">
      <c r="E110" s="760" t="s">
        <v>581</v>
      </c>
      <c r="F110" s="761" t="s">
        <v>63</v>
      </c>
      <c r="G110" s="761" t="s">
        <v>756</v>
      </c>
      <c r="H110" s="761" t="s">
        <v>757</v>
      </c>
      <c r="I110" s="762" t="s">
        <v>66</v>
      </c>
      <c r="J110" s="762" t="s">
        <v>67</v>
      </c>
      <c r="K110" s="761" t="s">
        <v>68</v>
      </c>
      <c r="L110" s="761" t="s">
        <v>69</v>
      </c>
      <c r="M110" s="761" t="s">
        <v>22</v>
      </c>
      <c r="N110" s="761" t="s">
        <v>758</v>
      </c>
      <c r="O110" s="761" t="s">
        <v>759</v>
      </c>
      <c r="P110" s="761" t="s">
        <v>760</v>
      </c>
      <c r="Q110" s="761" t="s">
        <v>761</v>
      </c>
      <c r="R110" s="761" t="s">
        <v>762</v>
      </c>
      <c r="S110" s="761" t="s">
        <v>763</v>
      </c>
      <c r="T110" s="761" t="s">
        <v>764</v>
      </c>
      <c r="U110" s="761" t="s">
        <v>765</v>
      </c>
      <c r="V110" s="761" t="s">
        <v>766</v>
      </c>
      <c r="W110" s="761" t="s">
        <v>767</v>
      </c>
      <c r="X110" s="763" t="s">
        <v>768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60">
        <v>1</v>
      </c>
      <c r="F111" s="761" t="s">
        <v>595</v>
      </c>
      <c r="G111" s="761" t="s">
        <v>770</v>
      </c>
      <c r="H111" s="769">
        <v>28.9</v>
      </c>
      <c r="I111" s="761">
        <v>6</v>
      </c>
      <c r="J111" s="761">
        <v>2</v>
      </c>
      <c r="K111" s="761">
        <v>0</v>
      </c>
      <c r="L111" s="761">
        <v>1</v>
      </c>
      <c r="M111" s="761">
        <v>1</v>
      </c>
      <c r="N111" s="761">
        <v>0</v>
      </c>
      <c r="O111" s="761">
        <v>40</v>
      </c>
      <c r="P111" s="761">
        <v>50</v>
      </c>
      <c r="Q111" s="761">
        <v>36</v>
      </c>
      <c r="R111" s="761">
        <v>0</v>
      </c>
      <c r="S111" s="761">
        <v>0</v>
      </c>
      <c r="T111" s="761">
        <v>16</v>
      </c>
      <c r="U111" s="761">
        <v>17</v>
      </c>
      <c r="V111" s="761">
        <v>19</v>
      </c>
      <c r="W111" s="761">
        <v>0</v>
      </c>
      <c r="X111" s="763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60">
        <v>2</v>
      </c>
      <c r="F112" s="761" t="s">
        <v>815</v>
      </c>
      <c r="G112" s="761" t="s">
        <v>770</v>
      </c>
      <c r="H112" s="769">
        <v>26.4</v>
      </c>
      <c r="I112" s="761">
        <v>2</v>
      </c>
      <c r="J112" s="761">
        <v>2</v>
      </c>
      <c r="K112" s="761">
        <v>1</v>
      </c>
      <c r="L112" s="761">
        <v>1</v>
      </c>
      <c r="M112" s="761">
        <v>1</v>
      </c>
      <c r="N112" s="761">
        <v>0</v>
      </c>
      <c r="O112" s="761">
        <v>0</v>
      </c>
      <c r="P112" s="761">
        <v>124</v>
      </c>
      <c r="Q112" s="761">
        <v>0</v>
      </c>
      <c r="R112" s="761">
        <v>84</v>
      </c>
      <c r="S112" s="761">
        <v>30</v>
      </c>
      <c r="T112" s="761">
        <v>0</v>
      </c>
      <c r="U112" s="761">
        <v>18</v>
      </c>
      <c r="V112" s="761">
        <v>0</v>
      </c>
      <c r="W112" s="761">
        <v>21</v>
      </c>
      <c r="X112" s="763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60">
        <v>3</v>
      </c>
      <c r="F113" s="761" t="s">
        <v>695</v>
      </c>
      <c r="G113" s="761" t="s">
        <v>769</v>
      </c>
      <c r="H113" s="769">
        <v>21.88</v>
      </c>
      <c r="I113" s="761">
        <v>8</v>
      </c>
      <c r="J113" s="761">
        <v>0</v>
      </c>
      <c r="K113" s="761">
        <v>0</v>
      </c>
      <c r="L113" s="761">
        <v>0</v>
      </c>
      <c r="M113" s="761">
        <v>1</v>
      </c>
      <c r="N113" s="761">
        <v>0</v>
      </c>
      <c r="O113" s="761">
        <v>0</v>
      </c>
      <c r="P113" s="761">
        <v>26</v>
      </c>
      <c r="Q113" s="761">
        <v>0</v>
      </c>
      <c r="R113" s="761">
        <v>0</v>
      </c>
      <c r="S113" s="761">
        <v>0</v>
      </c>
      <c r="T113" s="761">
        <v>0</v>
      </c>
      <c r="U113" s="761">
        <v>21</v>
      </c>
      <c r="V113" s="761">
        <v>0</v>
      </c>
      <c r="W113" s="761">
        <v>0</v>
      </c>
      <c r="X113" s="763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60">
        <v>4</v>
      </c>
      <c r="F114" s="761" t="s">
        <v>591</v>
      </c>
      <c r="G114" s="761" t="s">
        <v>770</v>
      </c>
      <c r="H114" s="769">
        <v>22.77</v>
      </c>
      <c r="I114" s="761">
        <v>3</v>
      </c>
      <c r="J114" s="761">
        <v>0</v>
      </c>
      <c r="K114" s="761">
        <v>0</v>
      </c>
      <c r="L114" s="761">
        <v>1</v>
      </c>
      <c r="M114" s="761">
        <v>1</v>
      </c>
      <c r="N114" s="761">
        <v>0</v>
      </c>
      <c r="O114" s="761">
        <v>36</v>
      </c>
      <c r="P114" s="761">
        <v>48</v>
      </c>
      <c r="Q114" s="761">
        <v>40</v>
      </c>
      <c r="R114" s="761">
        <v>0</v>
      </c>
      <c r="S114" s="761">
        <v>0</v>
      </c>
      <c r="T114" s="761">
        <v>23</v>
      </c>
      <c r="U114" s="761">
        <v>20</v>
      </c>
      <c r="V114" s="761">
        <v>23</v>
      </c>
      <c r="W114" s="761">
        <v>0</v>
      </c>
      <c r="X114" s="7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60">
        <v>5</v>
      </c>
      <c r="F115" s="761" t="s">
        <v>666</v>
      </c>
      <c r="G115" s="761" t="s">
        <v>770</v>
      </c>
      <c r="H115" s="769">
        <v>22.79</v>
      </c>
      <c r="I115" s="761">
        <v>6</v>
      </c>
      <c r="J115" s="761">
        <v>3</v>
      </c>
      <c r="K115" s="761">
        <v>0</v>
      </c>
      <c r="L115" s="761">
        <v>2</v>
      </c>
      <c r="M115" s="761">
        <v>1</v>
      </c>
      <c r="N115" s="761">
        <v>32</v>
      </c>
      <c r="O115" s="761">
        <v>0</v>
      </c>
      <c r="P115" s="761">
        <v>40</v>
      </c>
      <c r="Q115" s="761">
        <v>112</v>
      </c>
      <c r="R115" s="761">
        <v>0</v>
      </c>
      <c r="S115" s="761">
        <v>40</v>
      </c>
      <c r="T115" s="761">
        <v>0</v>
      </c>
      <c r="U115" s="761">
        <v>25</v>
      </c>
      <c r="V115" s="761">
        <v>15</v>
      </c>
      <c r="W115" s="761">
        <v>0</v>
      </c>
      <c r="X115" s="763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60">
        <v>6</v>
      </c>
      <c r="F116" s="761" t="s">
        <v>694</v>
      </c>
      <c r="G116" s="761" t="s">
        <v>770</v>
      </c>
      <c r="H116" s="769">
        <v>23.86</v>
      </c>
      <c r="I116" s="761">
        <v>3</v>
      </c>
      <c r="J116" s="761">
        <v>2</v>
      </c>
      <c r="K116" s="761">
        <v>0</v>
      </c>
      <c r="L116" s="761">
        <v>1</v>
      </c>
      <c r="M116" s="761">
        <v>1</v>
      </c>
      <c r="N116" s="761">
        <v>0</v>
      </c>
      <c r="O116" s="761">
        <v>55</v>
      </c>
      <c r="P116" s="761">
        <v>25</v>
      </c>
      <c r="Q116" s="761">
        <v>72</v>
      </c>
      <c r="R116" s="761">
        <v>0</v>
      </c>
      <c r="S116" s="761">
        <v>0</v>
      </c>
      <c r="T116" s="761">
        <v>20</v>
      </c>
      <c r="U116" s="761">
        <v>23</v>
      </c>
      <c r="V116" s="761">
        <v>20</v>
      </c>
      <c r="W116" s="761">
        <v>0</v>
      </c>
      <c r="X116" s="763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60">
        <v>7</v>
      </c>
      <c r="F117" s="761" t="s">
        <v>634</v>
      </c>
      <c r="G117" s="761" t="s">
        <v>769</v>
      </c>
      <c r="H117" s="769">
        <v>20.94</v>
      </c>
      <c r="I117" s="761">
        <v>4</v>
      </c>
      <c r="J117" s="761">
        <v>0</v>
      </c>
      <c r="K117" s="761">
        <v>0</v>
      </c>
      <c r="L117" s="761">
        <v>1</v>
      </c>
      <c r="M117" s="761">
        <v>1</v>
      </c>
      <c r="N117" s="761">
        <v>10</v>
      </c>
      <c r="O117" s="761">
        <v>60</v>
      </c>
      <c r="P117" s="761">
        <v>16</v>
      </c>
      <c r="Q117" s="761">
        <v>0</v>
      </c>
      <c r="R117" s="761">
        <v>0</v>
      </c>
      <c r="S117" s="761">
        <v>0</v>
      </c>
      <c r="T117" s="761">
        <v>21</v>
      </c>
      <c r="U117" s="761">
        <v>23</v>
      </c>
      <c r="V117" s="761">
        <v>0</v>
      </c>
      <c r="W117" s="761">
        <v>0</v>
      </c>
      <c r="X117" s="763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60">
        <v>8</v>
      </c>
      <c r="F118" s="761" t="s">
        <v>593</v>
      </c>
      <c r="G118" s="761" t="s">
        <v>770</v>
      </c>
      <c r="H118" s="769">
        <v>20.99</v>
      </c>
      <c r="I118" s="761">
        <v>3</v>
      </c>
      <c r="J118" s="761">
        <v>2</v>
      </c>
      <c r="K118" s="761">
        <v>0</v>
      </c>
      <c r="L118" s="761">
        <v>1</v>
      </c>
      <c r="M118" s="761">
        <v>1</v>
      </c>
      <c r="N118" s="761">
        <v>0</v>
      </c>
      <c r="O118" s="761">
        <v>10</v>
      </c>
      <c r="P118" s="761">
        <v>106</v>
      </c>
      <c r="Q118" s="761">
        <v>0</v>
      </c>
      <c r="R118" s="761">
        <v>0</v>
      </c>
      <c r="S118" s="761">
        <v>54</v>
      </c>
      <c r="T118" s="761">
        <v>22</v>
      </c>
      <c r="U118" s="761">
        <v>21</v>
      </c>
      <c r="V118" s="761">
        <v>0</v>
      </c>
      <c r="W118" s="761">
        <v>0</v>
      </c>
      <c r="X118" s="763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60">
        <v>9</v>
      </c>
      <c r="F119" s="761" t="s">
        <v>1</v>
      </c>
      <c r="G119" s="761"/>
      <c r="H119" s="769"/>
      <c r="I119" s="761">
        <v>0</v>
      </c>
      <c r="J119" s="761">
        <v>0</v>
      </c>
      <c r="K119" s="761">
        <v>0</v>
      </c>
      <c r="L119" s="761">
        <v>0</v>
      </c>
      <c r="M119" s="761">
        <v>0</v>
      </c>
      <c r="N119" s="761">
        <v>0</v>
      </c>
      <c r="O119" s="761">
        <v>0</v>
      </c>
      <c r="P119" s="761">
        <v>0</v>
      </c>
      <c r="Q119" s="761">
        <v>0</v>
      </c>
      <c r="R119" s="761">
        <v>0</v>
      </c>
      <c r="S119" s="761">
        <v>0</v>
      </c>
      <c r="T119" s="761">
        <v>0</v>
      </c>
      <c r="U119" s="761">
        <v>0</v>
      </c>
      <c r="V119" s="761">
        <v>0</v>
      </c>
      <c r="W119" s="761">
        <v>0</v>
      </c>
      <c r="X119" s="763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64">
        <v>10</v>
      </c>
      <c r="F120" s="765" t="s">
        <v>1</v>
      </c>
      <c r="G120" s="765"/>
      <c r="H120" s="770"/>
      <c r="I120" s="765">
        <v>0</v>
      </c>
      <c r="J120" s="765">
        <v>0</v>
      </c>
      <c r="K120" s="765">
        <v>0</v>
      </c>
      <c r="L120" s="765">
        <v>0</v>
      </c>
      <c r="M120" s="765">
        <v>0</v>
      </c>
      <c r="N120" s="765">
        <v>0</v>
      </c>
      <c r="O120" s="765">
        <v>0</v>
      </c>
      <c r="P120" s="765">
        <v>0</v>
      </c>
      <c r="Q120" s="765">
        <v>0</v>
      </c>
      <c r="R120" s="765">
        <v>0</v>
      </c>
      <c r="S120" s="765">
        <v>0</v>
      </c>
      <c r="T120" s="765">
        <v>0</v>
      </c>
      <c r="U120" s="765">
        <v>0</v>
      </c>
      <c r="V120" s="765">
        <v>0</v>
      </c>
      <c r="W120" s="765">
        <v>0</v>
      </c>
      <c r="X120" s="766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13" t="s">
        <v>749</v>
      </c>
      <c r="F125" s="814" t="s">
        <v>750</v>
      </c>
      <c r="G125" s="814" t="s">
        <v>751</v>
      </c>
      <c r="H125" s="814" t="s">
        <v>752</v>
      </c>
      <c r="I125" s="814" t="s">
        <v>753</v>
      </c>
      <c r="J125" s="814" t="s">
        <v>754</v>
      </c>
      <c r="K125" s="814" t="s">
        <v>755</v>
      </c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23">
        <v>8</v>
      </c>
      <c r="F126" s="824">
        <v>9</v>
      </c>
      <c r="G126" s="817">
        <v>10</v>
      </c>
      <c r="H126" s="817">
        <v>2</v>
      </c>
      <c r="I126" s="818">
        <v>24</v>
      </c>
      <c r="J126" s="818">
        <v>11</v>
      </c>
      <c r="K126" s="817">
        <v>99</v>
      </c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9"/>
      <c r="AA126" s="256">
        <f>IF(E126=D123,0,1)</f>
        <v>0</v>
      </c>
    </row>
    <row r="127" spans="2:28" x14ac:dyDescent="0.25">
      <c r="E127" s="816" t="s">
        <v>581</v>
      </c>
      <c r="F127" s="817" t="s">
        <v>63</v>
      </c>
      <c r="G127" s="817" t="s">
        <v>756</v>
      </c>
      <c r="H127" s="817" t="s">
        <v>757</v>
      </c>
      <c r="I127" s="818" t="s">
        <v>66</v>
      </c>
      <c r="J127" s="818" t="s">
        <v>67</v>
      </c>
      <c r="K127" s="817" t="s">
        <v>68</v>
      </c>
      <c r="L127" s="817" t="s">
        <v>69</v>
      </c>
      <c r="M127" s="817" t="s">
        <v>22</v>
      </c>
      <c r="N127" s="817" t="s">
        <v>758</v>
      </c>
      <c r="O127" s="817" t="s">
        <v>759</v>
      </c>
      <c r="P127" s="817" t="s">
        <v>760</v>
      </c>
      <c r="Q127" s="817" t="s">
        <v>761</v>
      </c>
      <c r="R127" s="817" t="s">
        <v>762</v>
      </c>
      <c r="S127" s="817" t="s">
        <v>763</v>
      </c>
      <c r="T127" s="817" t="s">
        <v>764</v>
      </c>
      <c r="U127" s="817" t="s">
        <v>765</v>
      </c>
      <c r="V127" s="817" t="s">
        <v>766</v>
      </c>
      <c r="W127" s="817" t="s">
        <v>767</v>
      </c>
      <c r="X127" s="819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16">
        <v>1</v>
      </c>
      <c r="F128" s="817" t="s">
        <v>596</v>
      </c>
      <c r="G128" s="817" t="s">
        <v>769</v>
      </c>
      <c r="H128" s="825">
        <v>28.51</v>
      </c>
      <c r="I128" s="817">
        <v>5</v>
      </c>
      <c r="J128" s="817">
        <v>3</v>
      </c>
      <c r="K128" s="817">
        <v>1</v>
      </c>
      <c r="L128" s="817">
        <v>1</v>
      </c>
      <c r="M128" s="817">
        <v>1</v>
      </c>
      <c r="N128" s="817">
        <v>8</v>
      </c>
      <c r="O128" s="817">
        <v>0</v>
      </c>
      <c r="P128" s="817">
        <v>74</v>
      </c>
      <c r="Q128" s="817">
        <v>0</v>
      </c>
      <c r="R128" s="817">
        <v>50</v>
      </c>
      <c r="S128" s="817">
        <v>0</v>
      </c>
      <c r="T128" s="817">
        <v>0</v>
      </c>
      <c r="U128" s="817">
        <v>14</v>
      </c>
      <c r="V128" s="817">
        <v>0</v>
      </c>
      <c r="W128" s="817">
        <v>17</v>
      </c>
      <c r="X128" s="819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16">
        <v>2</v>
      </c>
      <c r="F129" s="817" t="s">
        <v>597</v>
      </c>
      <c r="G129" s="817" t="s">
        <v>770</v>
      </c>
      <c r="H129" s="825">
        <v>29.15</v>
      </c>
      <c r="I129" s="817">
        <v>4</v>
      </c>
      <c r="J129" s="817">
        <v>5</v>
      </c>
      <c r="K129" s="817">
        <v>0</v>
      </c>
      <c r="L129" s="817">
        <v>2</v>
      </c>
      <c r="M129" s="817">
        <v>1</v>
      </c>
      <c r="N129" s="817">
        <v>32</v>
      </c>
      <c r="O129" s="817">
        <v>40</v>
      </c>
      <c r="P129" s="817">
        <v>0</v>
      </c>
      <c r="Q129" s="817">
        <v>24</v>
      </c>
      <c r="R129" s="817">
        <v>0</v>
      </c>
      <c r="S129" s="817">
        <v>80</v>
      </c>
      <c r="T129" s="817">
        <v>19</v>
      </c>
      <c r="U129" s="817">
        <v>0</v>
      </c>
      <c r="V129" s="817">
        <v>15</v>
      </c>
      <c r="W129" s="817">
        <v>0</v>
      </c>
      <c r="X129" s="819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16">
        <v>3</v>
      </c>
      <c r="F130" s="817" t="s">
        <v>599</v>
      </c>
      <c r="G130" s="817" t="s">
        <v>770</v>
      </c>
      <c r="H130" s="825">
        <v>22.76</v>
      </c>
      <c r="I130" s="817">
        <v>1</v>
      </c>
      <c r="J130" s="817">
        <v>4</v>
      </c>
      <c r="K130" s="817">
        <v>0</v>
      </c>
      <c r="L130" s="817">
        <v>2</v>
      </c>
      <c r="M130" s="817">
        <v>1</v>
      </c>
      <c r="N130" s="817">
        <v>16</v>
      </c>
      <c r="O130" s="817">
        <v>0</v>
      </c>
      <c r="P130" s="817">
        <v>80</v>
      </c>
      <c r="Q130" s="817">
        <v>16</v>
      </c>
      <c r="R130" s="817">
        <v>2</v>
      </c>
      <c r="S130" s="817">
        <v>0</v>
      </c>
      <c r="T130" s="817">
        <v>0</v>
      </c>
      <c r="U130" s="817">
        <v>21</v>
      </c>
      <c r="V130" s="817">
        <v>22</v>
      </c>
      <c r="W130" s="817">
        <v>26</v>
      </c>
      <c r="X130" s="819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16">
        <v>4</v>
      </c>
      <c r="F131" s="817" t="s">
        <v>806</v>
      </c>
      <c r="G131" s="817" t="s">
        <v>770</v>
      </c>
      <c r="H131" s="825">
        <v>26.68</v>
      </c>
      <c r="I131" s="817">
        <v>6</v>
      </c>
      <c r="J131" s="817">
        <v>1</v>
      </c>
      <c r="K131" s="817">
        <v>1</v>
      </c>
      <c r="L131" s="817">
        <v>1</v>
      </c>
      <c r="M131" s="817">
        <v>1</v>
      </c>
      <c r="N131" s="817">
        <v>0</v>
      </c>
      <c r="O131" s="817">
        <v>0</v>
      </c>
      <c r="P131" s="817">
        <v>36</v>
      </c>
      <c r="Q131" s="817">
        <v>20</v>
      </c>
      <c r="R131" s="817">
        <v>100</v>
      </c>
      <c r="S131" s="817">
        <v>0</v>
      </c>
      <c r="T131" s="817">
        <v>0</v>
      </c>
      <c r="U131" s="817">
        <v>17</v>
      </c>
      <c r="V131" s="817">
        <v>18</v>
      </c>
      <c r="W131" s="817">
        <v>20</v>
      </c>
      <c r="X131" s="819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16">
        <v>5</v>
      </c>
      <c r="F132" s="817" t="s">
        <v>772</v>
      </c>
      <c r="G132" s="817" t="s">
        <v>770</v>
      </c>
      <c r="H132" s="825">
        <v>31.31</v>
      </c>
      <c r="I132" s="817">
        <v>2</v>
      </c>
      <c r="J132" s="817">
        <v>7</v>
      </c>
      <c r="K132" s="817">
        <v>1</v>
      </c>
      <c r="L132" s="817">
        <v>1</v>
      </c>
      <c r="M132" s="817">
        <v>1</v>
      </c>
      <c r="N132" s="817">
        <v>0</v>
      </c>
      <c r="O132" s="817">
        <v>32</v>
      </c>
      <c r="P132" s="817">
        <v>8</v>
      </c>
      <c r="Q132" s="817">
        <v>56</v>
      </c>
      <c r="R132" s="817">
        <v>0</v>
      </c>
      <c r="S132" s="817">
        <v>0</v>
      </c>
      <c r="T132" s="817">
        <v>13</v>
      </c>
      <c r="U132" s="817">
        <v>17</v>
      </c>
      <c r="V132" s="817">
        <v>18</v>
      </c>
      <c r="W132" s="817">
        <v>0</v>
      </c>
      <c r="X132" s="81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16">
        <v>6</v>
      </c>
      <c r="F133" s="817" t="s">
        <v>771</v>
      </c>
      <c r="G133" s="817" t="s">
        <v>770</v>
      </c>
      <c r="H133" s="825">
        <v>30.06</v>
      </c>
      <c r="I133" s="817">
        <v>7</v>
      </c>
      <c r="J133" s="817">
        <v>2</v>
      </c>
      <c r="K133" s="817">
        <v>0</v>
      </c>
      <c r="L133" s="817">
        <v>1</v>
      </c>
      <c r="M133" s="817">
        <v>1</v>
      </c>
      <c r="N133" s="817">
        <v>0</v>
      </c>
      <c r="O133" s="817">
        <v>160</v>
      </c>
      <c r="P133" s="817">
        <v>40</v>
      </c>
      <c r="Q133" s="817">
        <v>40</v>
      </c>
      <c r="R133" s="817">
        <v>0</v>
      </c>
      <c r="S133" s="817">
        <v>0</v>
      </c>
      <c r="T133" s="817">
        <v>15</v>
      </c>
      <c r="U133" s="817">
        <v>16</v>
      </c>
      <c r="V133" s="817">
        <v>19</v>
      </c>
      <c r="W133" s="817">
        <v>0</v>
      </c>
      <c r="X133" s="819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16">
        <v>7</v>
      </c>
      <c r="F134" s="817" t="s">
        <v>718</v>
      </c>
      <c r="G134" s="817" t="s">
        <v>769</v>
      </c>
      <c r="H134" s="825">
        <v>23.81</v>
      </c>
      <c r="I134" s="817">
        <v>3</v>
      </c>
      <c r="J134" s="817">
        <v>2</v>
      </c>
      <c r="K134" s="817">
        <v>0</v>
      </c>
      <c r="L134" s="817">
        <v>0</v>
      </c>
      <c r="M134" s="817">
        <v>1</v>
      </c>
      <c r="N134" s="817">
        <v>0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16">
        <v>8</v>
      </c>
      <c r="F135" s="817" t="s">
        <v>814</v>
      </c>
      <c r="G135" s="817" t="s">
        <v>770</v>
      </c>
      <c r="H135" s="825">
        <v>23.77</v>
      </c>
      <c r="I135" s="817">
        <v>5</v>
      </c>
      <c r="J135" s="817">
        <v>3</v>
      </c>
      <c r="K135" s="817">
        <v>1</v>
      </c>
      <c r="L135" s="817">
        <v>2</v>
      </c>
      <c r="M135" s="817">
        <v>1</v>
      </c>
      <c r="N135" s="817">
        <v>156</v>
      </c>
      <c r="O135" s="817">
        <v>56</v>
      </c>
      <c r="P135" s="817">
        <v>0</v>
      </c>
      <c r="Q135" s="817">
        <v>40</v>
      </c>
      <c r="R135" s="817">
        <v>40</v>
      </c>
      <c r="S135" s="817">
        <v>0</v>
      </c>
      <c r="T135" s="817">
        <v>21</v>
      </c>
      <c r="U135" s="817">
        <v>0</v>
      </c>
      <c r="V135" s="817">
        <v>24</v>
      </c>
      <c r="W135" s="817">
        <v>18</v>
      </c>
      <c r="X135" s="81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16">
        <v>9</v>
      </c>
      <c r="F136" s="817" t="s">
        <v>1</v>
      </c>
      <c r="G136" s="817"/>
      <c r="H136" s="825"/>
      <c r="I136" s="817">
        <v>0</v>
      </c>
      <c r="J136" s="817">
        <v>0</v>
      </c>
      <c r="K136" s="817">
        <v>0</v>
      </c>
      <c r="L136" s="817">
        <v>0</v>
      </c>
      <c r="M136" s="817">
        <v>0</v>
      </c>
      <c r="N136" s="817">
        <v>0</v>
      </c>
      <c r="O136" s="817">
        <v>0</v>
      </c>
      <c r="P136" s="817">
        <v>0</v>
      </c>
      <c r="Q136" s="817">
        <v>0</v>
      </c>
      <c r="R136" s="817">
        <v>0</v>
      </c>
      <c r="S136" s="817">
        <v>0</v>
      </c>
      <c r="T136" s="817">
        <v>0</v>
      </c>
      <c r="U136" s="817">
        <v>0</v>
      </c>
      <c r="V136" s="817">
        <v>0</v>
      </c>
      <c r="W136" s="817">
        <v>0</v>
      </c>
      <c r="X136" s="819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20">
        <v>10</v>
      </c>
      <c r="F137" s="821" t="s">
        <v>1</v>
      </c>
      <c r="G137" s="821"/>
      <c r="H137" s="826"/>
      <c r="I137" s="821">
        <v>0</v>
      </c>
      <c r="J137" s="821">
        <v>0</v>
      </c>
      <c r="K137" s="821">
        <v>0</v>
      </c>
      <c r="L137" s="821">
        <v>0</v>
      </c>
      <c r="M137" s="821">
        <v>0</v>
      </c>
      <c r="N137" s="821">
        <v>0</v>
      </c>
      <c r="O137" s="821">
        <v>0</v>
      </c>
      <c r="P137" s="821">
        <v>0</v>
      </c>
      <c r="Q137" s="821">
        <v>0</v>
      </c>
      <c r="R137" s="821">
        <v>0</v>
      </c>
      <c r="S137" s="821">
        <v>0</v>
      </c>
      <c r="T137" s="821">
        <v>0</v>
      </c>
      <c r="U137" s="821">
        <v>0</v>
      </c>
      <c r="V137" s="821">
        <v>0</v>
      </c>
      <c r="W137" s="821">
        <v>0</v>
      </c>
      <c r="X137" s="822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27" t="s">
        <v>749</v>
      </c>
      <c r="F142" s="828" t="s">
        <v>750</v>
      </c>
      <c r="G142" s="828" t="s">
        <v>751</v>
      </c>
      <c r="H142" s="828" t="s">
        <v>752</v>
      </c>
      <c r="I142" s="828" t="s">
        <v>753</v>
      </c>
      <c r="J142" s="828" t="s">
        <v>754</v>
      </c>
      <c r="K142" s="828" t="s">
        <v>755</v>
      </c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37">
        <v>9</v>
      </c>
      <c r="F143" s="838">
        <v>8</v>
      </c>
      <c r="G143" s="831">
        <v>2</v>
      </c>
      <c r="H143" s="831">
        <v>10</v>
      </c>
      <c r="I143" s="832">
        <v>11</v>
      </c>
      <c r="J143" s="832">
        <v>24</v>
      </c>
      <c r="K143" s="831">
        <v>63</v>
      </c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831"/>
      <c r="W143" s="831"/>
      <c r="X143" s="833"/>
      <c r="AA143" s="256">
        <f>IF(E143=D140,0,1)</f>
        <v>0</v>
      </c>
    </row>
    <row r="144" spans="2:28" x14ac:dyDescent="0.25">
      <c r="E144" s="830" t="s">
        <v>581</v>
      </c>
      <c r="F144" s="831" t="s">
        <v>63</v>
      </c>
      <c r="G144" s="831" t="s">
        <v>756</v>
      </c>
      <c r="H144" s="831" t="s">
        <v>757</v>
      </c>
      <c r="I144" s="832" t="s">
        <v>66</v>
      </c>
      <c r="J144" s="832" t="s">
        <v>67</v>
      </c>
      <c r="K144" s="831" t="s">
        <v>68</v>
      </c>
      <c r="L144" s="831" t="s">
        <v>69</v>
      </c>
      <c r="M144" s="831" t="s">
        <v>22</v>
      </c>
      <c r="N144" s="831" t="s">
        <v>758</v>
      </c>
      <c r="O144" s="831" t="s">
        <v>759</v>
      </c>
      <c r="P144" s="831" t="s">
        <v>760</v>
      </c>
      <c r="Q144" s="831" t="s">
        <v>761</v>
      </c>
      <c r="R144" s="831" t="s">
        <v>762</v>
      </c>
      <c r="S144" s="831" t="s">
        <v>763</v>
      </c>
      <c r="T144" s="831" t="s">
        <v>764</v>
      </c>
      <c r="U144" s="831" t="s">
        <v>765</v>
      </c>
      <c r="V144" s="831" t="s">
        <v>766</v>
      </c>
      <c r="W144" s="831" t="s">
        <v>767</v>
      </c>
      <c r="X144" s="833" t="s">
        <v>768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30">
        <v>1</v>
      </c>
      <c r="F145" s="831" t="s">
        <v>785</v>
      </c>
      <c r="G145" s="831" t="s">
        <v>770</v>
      </c>
      <c r="H145" s="839">
        <v>26.73</v>
      </c>
      <c r="I145" s="831">
        <v>5</v>
      </c>
      <c r="J145" s="831">
        <v>2</v>
      </c>
      <c r="K145" s="831">
        <v>0</v>
      </c>
      <c r="L145" s="831">
        <v>1</v>
      </c>
      <c r="M145" s="831">
        <v>1</v>
      </c>
      <c r="N145" s="831">
        <v>0</v>
      </c>
      <c r="O145" s="831">
        <v>28</v>
      </c>
      <c r="P145" s="831">
        <v>0</v>
      </c>
      <c r="Q145" s="831">
        <v>16</v>
      </c>
      <c r="R145" s="831">
        <v>0</v>
      </c>
      <c r="S145" s="831">
        <v>16</v>
      </c>
      <c r="T145" s="831">
        <v>16</v>
      </c>
      <c r="U145" s="831">
        <v>0</v>
      </c>
      <c r="V145" s="831">
        <v>15</v>
      </c>
      <c r="W145" s="831">
        <v>0</v>
      </c>
      <c r="X145" s="833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30">
        <v>2</v>
      </c>
      <c r="F146" s="831" t="s">
        <v>605</v>
      </c>
      <c r="G146" s="831" t="s">
        <v>769</v>
      </c>
      <c r="H146" s="839">
        <v>25.93</v>
      </c>
      <c r="I146" s="831">
        <v>6</v>
      </c>
      <c r="J146" s="831">
        <v>1</v>
      </c>
      <c r="K146" s="831">
        <v>0</v>
      </c>
      <c r="L146" s="831">
        <v>0</v>
      </c>
      <c r="M146" s="831">
        <v>1</v>
      </c>
      <c r="N146" s="831">
        <v>0</v>
      </c>
      <c r="O146" s="831">
        <v>0</v>
      </c>
      <c r="P146" s="831">
        <v>75</v>
      </c>
      <c r="Q146" s="831">
        <v>0</v>
      </c>
      <c r="R146" s="831">
        <v>48</v>
      </c>
      <c r="S146" s="831">
        <v>0</v>
      </c>
      <c r="T146" s="831">
        <v>0</v>
      </c>
      <c r="U146" s="831">
        <v>18</v>
      </c>
      <c r="V146" s="831">
        <v>0</v>
      </c>
      <c r="W146" s="831">
        <v>20</v>
      </c>
      <c r="X146" s="833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30">
        <v>3</v>
      </c>
      <c r="F147" s="831" t="s">
        <v>632</v>
      </c>
      <c r="G147" s="831" t="s">
        <v>769</v>
      </c>
      <c r="H147" s="839">
        <v>23.68</v>
      </c>
      <c r="I147" s="831">
        <v>5</v>
      </c>
      <c r="J147" s="831">
        <v>1</v>
      </c>
      <c r="K147" s="831">
        <v>1</v>
      </c>
      <c r="L147" s="831">
        <v>0</v>
      </c>
      <c r="M147" s="831">
        <v>1</v>
      </c>
      <c r="N147" s="831">
        <v>0</v>
      </c>
      <c r="O147" s="831">
        <v>16</v>
      </c>
      <c r="P147" s="831">
        <v>0</v>
      </c>
      <c r="Q147" s="831">
        <v>0</v>
      </c>
      <c r="R147" s="831">
        <v>0</v>
      </c>
      <c r="S147" s="831">
        <v>0</v>
      </c>
      <c r="T147" s="831">
        <v>16</v>
      </c>
      <c r="U147" s="831">
        <v>0</v>
      </c>
      <c r="V147" s="831">
        <v>0</v>
      </c>
      <c r="W147" s="831">
        <v>0</v>
      </c>
      <c r="X147" s="83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30">
        <v>4</v>
      </c>
      <c r="F148" s="831" t="s">
        <v>601</v>
      </c>
      <c r="G148" s="831" t="s">
        <v>769</v>
      </c>
      <c r="H148" s="839">
        <v>26.26</v>
      </c>
      <c r="I148" s="831">
        <v>8</v>
      </c>
      <c r="J148" s="831">
        <v>3</v>
      </c>
      <c r="K148" s="831">
        <v>0</v>
      </c>
      <c r="L148" s="831">
        <v>0</v>
      </c>
      <c r="M148" s="831">
        <v>1</v>
      </c>
      <c r="N148" s="831">
        <v>0</v>
      </c>
      <c r="O148" s="831">
        <v>32</v>
      </c>
      <c r="P148" s="831">
        <v>0</v>
      </c>
      <c r="Q148" s="831">
        <v>0</v>
      </c>
      <c r="R148" s="831">
        <v>0</v>
      </c>
      <c r="S148" s="831">
        <v>0</v>
      </c>
      <c r="T148" s="831">
        <v>16</v>
      </c>
      <c r="U148" s="831">
        <v>0</v>
      </c>
      <c r="V148" s="831">
        <v>0</v>
      </c>
      <c r="W148" s="831">
        <v>0</v>
      </c>
      <c r="X148" s="833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30">
        <v>5</v>
      </c>
      <c r="F149" s="831" t="s">
        <v>600</v>
      </c>
      <c r="G149" s="831" t="s">
        <v>769</v>
      </c>
      <c r="H149" s="839">
        <v>21.58</v>
      </c>
      <c r="I149" s="831">
        <v>3</v>
      </c>
      <c r="J149" s="831">
        <v>0</v>
      </c>
      <c r="K149" s="831">
        <v>0</v>
      </c>
      <c r="L149" s="831">
        <v>0</v>
      </c>
      <c r="M149" s="831">
        <v>1</v>
      </c>
      <c r="N149" s="831">
        <v>0</v>
      </c>
      <c r="O149" s="831">
        <v>0</v>
      </c>
      <c r="P149" s="831">
        <v>0</v>
      </c>
      <c r="Q149" s="831">
        <v>0</v>
      </c>
      <c r="R149" s="831">
        <v>0</v>
      </c>
      <c r="S149" s="831">
        <v>0</v>
      </c>
      <c r="T149" s="831">
        <v>0</v>
      </c>
      <c r="U149" s="831">
        <v>0</v>
      </c>
      <c r="V149" s="831">
        <v>0</v>
      </c>
      <c r="W149" s="831">
        <v>0</v>
      </c>
      <c r="X149" s="833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30">
        <v>6</v>
      </c>
      <c r="F150" s="831" t="s">
        <v>582</v>
      </c>
      <c r="G150" s="831" t="s">
        <v>769</v>
      </c>
      <c r="H150" s="839">
        <v>18.809999999999999</v>
      </c>
      <c r="I150" s="831">
        <v>2</v>
      </c>
      <c r="J150" s="831">
        <v>0</v>
      </c>
      <c r="K150" s="831">
        <v>0</v>
      </c>
      <c r="L150" s="831">
        <v>0</v>
      </c>
      <c r="M150" s="831">
        <v>1</v>
      </c>
      <c r="N150" s="831">
        <v>0</v>
      </c>
      <c r="O150" s="831">
        <v>0</v>
      </c>
      <c r="P150" s="831">
        <v>0</v>
      </c>
      <c r="Q150" s="831">
        <v>0</v>
      </c>
      <c r="R150" s="831">
        <v>0</v>
      </c>
      <c r="S150" s="831">
        <v>0</v>
      </c>
      <c r="T150" s="831">
        <v>0</v>
      </c>
      <c r="U150" s="831">
        <v>0</v>
      </c>
      <c r="V150" s="831">
        <v>0</v>
      </c>
      <c r="W150" s="831">
        <v>0</v>
      </c>
      <c r="X150" s="833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30">
        <v>7</v>
      </c>
      <c r="F151" s="831" t="s">
        <v>606</v>
      </c>
      <c r="G151" s="831" t="s">
        <v>770</v>
      </c>
      <c r="H151" s="839">
        <v>28.9</v>
      </c>
      <c r="I151" s="831">
        <v>4</v>
      </c>
      <c r="J151" s="831">
        <v>1</v>
      </c>
      <c r="K151" s="831">
        <v>1</v>
      </c>
      <c r="L151" s="831">
        <v>1</v>
      </c>
      <c r="M151" s="831">
        <v>0</v>
      </c>
      <c r="N151" s="831">
        <v>0</v>
      </c>
      <c r="O151" s="831">
        <v>96</v>
      </c>
      <c r="P151" s="831">
        <v>6</v>
      </c>
      <c r="Q151" s="831">
        <v>83</v>
      </c>
      <c r="R151" s="831">
        <v>0</v>
      </c>
      <c r="S151" s="831">
        <v>0</v>
      </c>
      <c r="T151" s="831">
        <v>18</v>
      </c>
      <c r="U151" s="831">
        <v>16</v>
      </c>
      <c r="V151" s="831">
        <v>18</v>
      </c>
      <c r="W151" s="831">
        <v>0</v>
      </c>
      <c r="X151" s="833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30">
        <v>8</v>
      </c>
      <c r="F152" s="831" t="s">
        <v>787</v>
      </c>
      <c r="G152" s="831" t="s">
        <v>769</v>
      </c>
      <c r="H152" s="839">
        <v>24.43</v>
      </c>
      <c r="I152" s="831">
        <v>6</v>
      </c>
      <c r="J152" s="831">
        <v>0</v>
      </c>
      <c r="K152" s="831">
        <v>0</v>
      </c>
      <c r="L152" s="831">
        <v>0</v>
      </c>
      <c r="M152" s="831">
        <v>0</v>
      </c>
      <c r="N152" s="831">
        <v>0</v>
      </c>
      <c r="O152" s="831">
        <v>0</v>
      </c>
      <c r="P152" s="831">
        <v>116</v>
      </c>
      <c r="Q152" s="831">
        <v>0</v>
      </c>
      <c r="R152" s="831">
        <v>0</v>
      </c>
      <c r="S152" s="831">
        <v>0</v>
      </c>
      <c r="T152" s="831">
        <v>0</v>
      </c>
      <c r="U152" s="831">
        <v>18</v>
      </c>
      <c r="V152" s="831">
        <v>0</v>
      </c>
      <c r="W152" s="831">
        <v>0</v>
      </c>
      <c r="X152" s="833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30">
        <v>9</v>
      </c>
      <c r="F153" s="831" t="s">
        <v>604</v>
      </c>
      <c r="G153" s="831"/>
      <c r="H153" s="839"/>
      <c r="I153" s="831">
        <v>1</v>
      </c>
      <c r="J153" s="831">
        <v>0</v>
      </c>
      <c r="K153" s="831">
        <v>0</v>
      </c>
      <c r="L153" s="831">
        <v>0</v>
      </c>
      <c r="M153" s="831">
        <v>1</v>
      </c>
      <c r="N153" s="831">
        <v>0</v>
      </c>
      <c r="O153" s="831">
        <v>0</v>
      </c>
      <c r="P153" s="831">
        <v>0</v>
      </c>
      <c r="Q153" s="831">
        <v>0</v>
      </c>
      <c r="R153" s="831">
        <v>0</v>
      </c>
      <c r="S153" s="831">
        <v>0</v>
      </c>
      <c r="T153" s="831">
        <v>0</v>
      </c>
      <c r="U153" s="831">
        <v>0</v>
      </c>
      <c r="V153" s="831">
        <v>0</v>
      </c>
      <c r="W153" s="831">
        <v>0</v>
      </c>
      <c r="X153" s="833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34">
        <v>10</v>
      </c>
      <c r="F154" s="835" t="s">
        <v>786</v>
      </c>
      <c r="G154" s="835"/>
      <c r="H154" s="840"/>
      <c r="I154" s="835">
        <v>1</v>
      </c>
      <c r="J154" s="835">
        <v>0</v>
      </c>
      <c r="K154" s="835">
        <v>0</v>
      </c>
      <c r="L154" s="835">
        <v>0</v>
      </c>
      <c r="M154" s="835">
        <v>1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  <c r="U154" s="835">
        <v>0</v>
      </c>
      <c r="V154" s="835">
        <v>0</v>
      </c>
      <c r="W154" s="835">
        <v>0</v>
      </c>
      <c r="X154" s="836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29" t="s">
        <v>749</v>
      </c>
      <c r="F159" s="730" t="s">
        <v>750</v>
      </c>
      <c r="G159" s="730" t="s">
        <v>751</v>
      </c>
      <c r="H159" s="730" t="s">
        <v>752</v>
      </c>
      <c r="I159" s="730" t="s">
        <v>753</v>
      </c>
      <c r="J159" s="730" t="s">
        <v>754</v>
      </c>
      <c r="K159" s="730" t="s">
        <v>755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39">
        <v>10</v>
      </c>
      <c r="F160" s="740">
        <v>4</v>
      </c>
      <c r="G160" s="733">
        <v>9</v>
      </c>
      <c r="H160" s="733">
        <v>3</v>
      </c>
      <c r="I160" s="734">
        <v>25</v>
      </c>
      <c r="J160" s="734">
        <v>13</v>
      </c>
      <c r="K160" s="733">
        <v>87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 s="256">
        <f>IF(E160=D157,0,1)</f>
        <v>0</v>
      </c>
    </row>
    <row r="161" spans="2:28" x14ac:dyDescent="0.25">
      <c r="E161" s="732" t="s">
        <v>581</v>
      </c>
      <c r="F161" s="733" t="s">
        <v>63</v>
      </c>
      <c r="G161" s="733" t="s">
        <v>756</v>
      </c>
      <c r="H161" s="733" t="s">
        <v>757</v>
      </c>
      <c r="I161" s="734" t="s">
        <v>66</v>
      </c>
      <c r="J161" s="734" t="s">
        <v>67</v>
      </c>
      <c r="K161" s="733" t="s">
        <v>68</v>
      </c>
      <c r="L161" s="733" t="s">
        <v>69</v>
      </c>
      <c r="M161" s="733" t="s">
        <v>22</v>
      </c>
      <c r="N161" s="733" t="s">
        <v>758</v>
      </c>
      <c r="O161" s="733" t="s">
        <v>759</v>
      </c>
      <c r="P161" s="733" t="s">
        <v>760</v>
      </c>
      <c r="Q161" s="733" t="s">
        <v>761</v>
      </c>
      <c r="R161" s="733" t="s">
        <v>762</v>
      </c>
      <c r="S161" s="733" t="s">
        <v>763</v>
      </c>
      <c r="T161" s="733" t="s">
        <v>764</v>
      </c>
      <c r="U161" s="733" t="s">
        <v>765</v>
      </c>
      <c r="V161" s="733" t="s">
        <v>766</v>
      </c>
      <c r="W161" s="733" t="s">
        <v>767</v>
      </c>
      <c r="X161" s="735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32">
        <v>1</v>
      </c>
      <c r="F162" s="733" t="s">
        <v>615</v>
      </c>
      <c r="G162" s="733" t="s">
        <v>770</v>
      </c>
      <c r="H162" s="741">
        <v>25.91</v>
      </c>
      <c r="I162" s="733">
        <v>7</v>
      </c>
      <c r="J162" s="733">
        <v>1</v>
      </c>
      <c r="K162" s="733">
        <v>0</v>
      </c>
      <c r="L162" s="733">
        <v>1</v>
      </c>
      <c r="M162" s="733">
        <v>1</v>
      </c>
      <c r="N162" s="733">
        <v>0</v>
      </c>
      <c r="O162" s="733">
        <v>10</v>
      </c>
      <c r="P162" s="733">
        <v>76</v>
      </c>
      <c r="Q162" s="733">
        <v>60</v>
      </c>
      <c r="R162" s="733">
        <v>0</v>
      </c>
      <c r="S162" s="733">
        <v>0</v>
      </c>
      <c r="T162" s="733">
        <v>22</v>
      </c>
      <c r="U162" s="733">
        <v>18</v>
      </c>
      <c r="V162" s="733">
        <v>18</v>
      </c>
      <c r="W162" s="733">
        <v>0</v>
      </c>
      <c r="X162" s="73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32">
        <v>2</v>
      </c>
      <c r="F163" s="733" t="s">
        <v>640</v>
      </c>
      <c r="G163" s="733" t="s">
        <v>770</v>
      </c>
      <c r="H163" s="741">
        <v>27.33</v>
      </c>
      <c r="I163" s="733">
        <v>7</v>
      </c>
      <c r="J163" s="733">
        <v>3</v>
      </c>
      <c r="K163" s="733">
        <v>0</v>
      </c>
      <c r="L163" s="733">
        <v>2</v>
      </c>
      <c r="M163" s="733">
        <v>1</v>
      </c>
      <c r="N163" s="733">
        <v>10</v>
      </c>
      <c r="O163" s="733">
        <v>0</v>
      </c>
      <c r="P163" s="733">
        <v>80</v>
      </c>
      <c r="Q163" s="733">
        <v>0</v>
      </c>
      <c r="R163" s="733">
        <v>20</v>
      </c>
      <c r="S163" s="733">
        <v>40</v>
      </c>
      <c r="T163" s="733">
        <v>0</v>
      </c>
      <c r="U163" s="733">
        <v>15</v>
      </c>
      <c r="V163" s="733">
        <v>0</v>
      </c>
      <c r="W163" s="733">
        <v>19</v>
      </c>
      <c r="X163" s="735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32">
        <v>3</v>
      </c>
      <c r="F164" s="733" t="s">
        <v>712</v>
      </c>
      <c r="G164" s="733" t="s">
        <v>770</v>
      </c>
      <c r="H164" s="741">
        <v>28.36</v>
      </c>
      <c r="I164" s="733">
        <v>9</v>
      </c>
      <c r="J164" s="733">
        <v>2</v>
      </c>
      <c r="K164" s="733">
        <v>0</v>
      </c>
      <c r="L164" s="733">
        <v>2</v>
      </c>
      <c r="M164" s="733">
        <v>1</v>
      </c>
      <c r="N164" s="733">
        <v>60</v>
      </c>
      <c r="O164" s="733">
        <v>10</v>
      </c>
      <c r="P164" s="733">
        <v>111</v>
      </c>
      <c r="Q164" s="733">
        <v>107</v>
      </c>
      <c r="R164" s="733">
        <v>0</v>
      </c>
      <c r="S164" s="733">
        <v>0</v>
      </c>
      <c r="T164" s="733">
        <v>20</v>
      </c>
      <c r="U164" s="733">
        <v>18</v>
      </c>
      <c r="V164" s="733">
        <v>15</v>
      </c>
      <c r="W164" s="733">
        <v>0</v>
      </c>
      <c r="X164" s="735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32">
        <v>4</v>
      </c>
      <c r="F165" s="733" t="s">
        <v>635</v>
      </c>
      <c r="G165" s="733" t="s">
        <v>769</v>
      </c>
      <c r="H165" s="741">
        <v>26.1</v>
      </c>
      <c r="I165" s="733">
        <v>3</v>
      </c>
      <c r="J165" s="733">
        <v>1</v>
      </c>
      <c r="K165" s="733">
        <v>1</v>
      </c>
      <c r="L165" s="733">
        <v>0</v>
      </c>
      <c r="M165" s="733">
        <v>1</v>
      </c>
      <c r="N165" s="733">
        <v>0</v>
      </c>
      <c r="O165" s="733">
        <v>0</v>
      </c>
      <c r="P165" s="733">
        <v>20</v>
      </c>
      <c r="Q165" s="733">
        <v>50</v>
      </c>
      <c r="R165" s="733">
        <v>0</v>
      </c>
      <c r="S165" s="733">
        <v>0</v>
      </c>
      <c r="T165" s="733">
        <v>0</v>
      </c>
      <c r="U165" s="733">
        <v>24</v>
      </c>
      <c r="V165" s="733">
        <v>17</v>
      </c>
      <c r="W165" s="733">
        <v>0</v>
      </c>
      <c r="X165" s="735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32">
        <v>5</v>
      </c>
      <c r="F166" s="733" t="s">
        <v>613</v>
      </c>
      <c r="G166" s="733" t="s">
        <v>770</v>
      </c>
      <c r="H166" s="741">
        <v>24.71</v>
      </c>
      <c r="I166" s="733">
        <v>2</v>
      </c>
      <c r="J166" s="733">
        <v>6</v>
      </c>
      <c r="K166" s="733">
        <v>0</v>
      </c>
      <c r="L166" s="733">
        <v>1</v>
      </c>
      <c r="M166" s="733">
        <v>1</v>
      </c>
      <c r="N166" s="733">
        <v>0</v>
      </c>
      <c r="O166" s="733">
        <v>0</v>
      </c>
      <c r="P166" s="733">
        <v>48</v>
      </c>
      <c r="Q166" s="733">
        <v>40</v>
      </c>
      <c r="R166" s="733">
        <v>0</v>
      </c>
      <c r="S166" s="733">
        <v>32</v>
      </c>
      <c r="T166" s="733">
        <v>0</v>
      </c>
      <c r="U166" s="733">
        <v>23</v>
      </c>
      <c r="V166" s="733">
        <v>20</v>
      </c>
      <c r="W166" s="733">
        <v>0</v>
      </c>
      <c r="X166" s="735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32">
        <v>6</v>
      </c>
      <c r="F167" s="733" t="s">
        <v>774</v>
      </c>
      <c r="G167" s="733" t="s">
        <v>770</v>
      </c>
      <c r="H167" s="741">
        <v>28.36</v>
      </c>
      <c r="I167" s="733">
        <v>4</v>
      </c>
      <c r="J167" s="733">
        <v>1</v>
      </c>
      <c r="K167" s="733">
        <v>1</v>
      </c>
      <c r="L167" s="733">
        <v>2</v>
      </c>
      <c r="M167" s="733">
        <v>1</v>
      </c>
      <c r="N167" s="733">
        <v>103</v>
      </c>
      <c r="O167" s="733">
        <v>20</v>
      </c>
      <c r="P167" s="733">
        <v>40</v>
      </c>
      <c r="Q167" s="733">
        <v>56</v>
      </c>
      <c r="R167" s="733">
        <v>0</v>
      </c>
      <c r="S167" s="733">
        <v>0</v>
      </c>
      <c r="T167" s="733">
        <v>16</v>
      </c>
      <c r="U167" s="733">
        <v>20</v>
      </c>
      <c r="V167" s="733">
        <v>17</v>
      </c>
      <c r="W167" s="733">
        <v>0</v>
      </c>
      <c r="X167" s="73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32">
        <v>7</v>
      </c>
      <c r="F168" s="733" t="s">
        <v>628</v>
      </c>
      <c r="G168" s="733" t="s">
        <v>769</v>
      </c>
      <c r="H168" s="741">
        <v>25.55</v>
      </c>
      <c r="I168" s="733">
        <v>5</v>
      </c>
      <c r="J168" s="733">
        <v>2</v>
      </c>
      <c r="K168" s="733">
        <v>1</v>
      </c>
      <c r="L168" s="733">
        <v>0</v>
      </c>
      <c r="M168" s="733">
        <v>1</v>
      </c>
      <c r="N168" s="733">
        <v>0</v>
      </c>
      <c r="O168" s="733">
        <v>40</v>
      </c>
      <c r="P168" s="733">
        <v>94</v>
      </c>
      <c r="Q168" s="733">
        <v>0</v>
      </c>
      <c r="R168" s="733">
        <v>0</v>
      </c>
      <c r="S168" s="733">
        <v>0</v>
      </c>
      <c r="T168" s="733">
        <v>20</v>
      </c>
      <c r="U168" s="733">
        <v>14</v>
      </c>
      <c r="V168" s="733">
        <v>0</v>
      </c>
      <c r="W168" s="733">
        <v>0</v>
      </c>
      <c r="X168" s="735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32">
        <v>8</v>
      </c>
      <c r="F169" s="733" t="s">
        <v>818</v>
      </c>
      <c r="G169" s="733" t="s">
        <v>770</v>
      </c>
      <c r="H169" s="741">
        <v>24.2</v>
      </c>
      <c r="I169" s="733">
        <v>4</v>
      </c>
      <c r="J169" s="733">
        <v>1</v>
      </c>
      <c r="K169" s="733">
        <v>1</v>
      </c>
      <c r="L169" s="733">
        <v>1</v>
      </c>
      <c r="M169" s="733">
        <v>1</v>
      </c>
      <c r="N169" s="733">
        <v>0</v>
      </c>
      <c r="O169" s="733">
        <v>0</v>
      </c>
      <c r="P169" s="733">
        <v>25</v>
      </c>
      <c r="Q169" s="733">
        <v>0</v>
      </c>
      <c r="R169" s="733">
        <v>40</v>
      </c>
      <c r="S169" s="733">
        <v>24</v>
      </c>
      <c r="T169" s="733">
        <v>0</v>
      </c>
      <c r="U169" s="733">
        <v>20</v>
      </c>
      <c r="V169" s="733">
        <v>0</v>
      </c>
      <c r="W169" s="733">
        <v>18</v>
      </c>
      <c r="X169" s="735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32">
        <v>9</v>
      </c>
      <c r="F170" s="733" t="s">
        <v>1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36">
        <v>10</v>
      </c>
      <c r="F171" s="737" t="s">
        <v>1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" zoomScale="75" zoomScaleNormal="75" workbookViewId="0">
      <selection activeCell="AF27" sqref="AF2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897" t="s">
        <v>749</v>
      </c>
      <c r="F6" s="898" t="s">
        <v>750</v>
      </c>
      <c r="G6" s="898" t="s">
        <v>751</v>
      </c>
      <c r="H6" s="898" t="s">
        <v>752</v>
      </c>
      <c r="I6" s="898" t="s">
        <v>753</v>
      </c>
      <c r="J6" s="898" t="s">
        <v>754</v>
      </c>
      <c r="K6" s="898" t="s">
        <v>755</v>
      </c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907">
        <v>1</v>
      </c>
      <c r="F7" s="908">
        <v>9</v>
      </c>
      <c r="G7" s="901">
        <v>5</v>
      </c>
      <c r="H7" s="901">
        <v>7</v>
      </c>
      <c r="I7" s="902">
        <v>17</v>
      </c>
      <c r="J7" s="902">
        <v>18</v>
      </c>
      <c r="K7" s="901">
        <v>80</v>
      </c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3"/>
      <c r="AA7" s="256">
        <f>IF(E7=D4,0,1)</f>
        <v>0</v>
      </c>
    </row>
    <row r="8" spans="2:28" x14ac:dyDescent="0.25">
      <c r="E8" s="900" t="s">
        <v>581</v>
      </c>
      <c r="F8" s="901" t="s">
        <v>63</v>
      </c>
      <c r="G8" s="901" t="s">
        <v>756</v>
      </c>
      <c r="H8" s="901" t="s">
        <v>757</v>
      </c>
      <c r="I8" s="902" t="s">
        <v>66</v>
      </c>
      <c r="J8" s="902" t="s">
        <v>67</v>
      </c>
      <c r="K8" s="901" t="s">
        <v>68</v>
      </c>
      <c r="L8" s="901" t="s">
        <v>69</v>
      </c>
      <c r="M8" s="901" t="s">
        <v>22</v>
      </c>
      <c r="N8" s="901" t="s">
        <v>758</v>
      </c>
      <c r="O8" s="901" t="s">
        <v>759</v>
      </c>
      <c r="P8" s="901" t="s">
        <v>760</v>
      </c>
      <c r="Q8" s="901" t="s">
        <v>761</v>
      </c>
      <c r="R8" s="901" t="s">
        <v>762</v>
      </c>
      <c r="S8" s="901" t="s">
        <v>763</v>
      </c>
      <c r="T8" s="901" t="s">
        <v>764</v>
      </c>
      <c r="U8" s="901" t="s">
        <v>765</v>
      </c>
      <c r="V8" s="901" t="s">
        <v>766</v>
      </c>
      <c r="W8" s="901" t="s">
        <v>767</v>
      </c>
      <c r="X8" s="903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900">
        <v>1</v>
      </c>
      <c r="F9" s="901" t="s">
        <v>778</v>
      </c>
      <c r="G9" s="901" t="s">
        <v>770</v>
      </c>
      <c r="H9" s="909">
        <v>25.97</v>
      </c>
      <c r="I9" s="901">
        <v>5</v>
      </c>
      <c r="J9" s="901">
        <v>2</v>
      </c>
      <c r="K9" s="901">
        <v>0</v>
      </c>
      <c r="L9" s="901">
        <v>1</v>
      </c>
      <c r="M9" s="901">
        <v>1</v>
      </c>
      <c r="N9" s="901">
        <v>0</v>
      </c>
      <c r="O9" s="901">
        <v>25</v>
      </c>
      <c r="P9" s="901">
        <v>20</v>
      </c>
      <c r="Q9" s="901">
        <v>0</v>
      </c>
      <c r="R9" s="901">
        <v>8</v>
      </c>
      <c r="S9" s="901">
        <v>0</v>
      </c>
      <c r="T9" s="901">
        <v>23</v>
      </c>
      <c r="U9" s="901">
        <v>19</v>
      </c>
      <c r="V9" s="901">
        <v>0</v>
      </c>
      <c r="W9" s="901">
        <v>17</v>
      </c>
      <c r="X9" s="903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900">
        <v>2</v>
      </c>
      <c r="F10" s="901" t="s">
        <v>780</v>
      </c>
      <c r="G10" s="901" t="s">
        <v>769</v>
      </c>
      <c r="H10" s="909">
        <v>21.4</v>
      </c>
      <c r="I10" s="901">
        <v>5</v>
      </c>
      <c r="J10" s="901">
        <v>1</v>
      </c>
      <c r="K10" s="901">
        <v>0</v>
      </c>
      <c r="L10" s="901">
        <v>0</v>
      </c>
      <c r="M10" s="901">
        <v>1</v>
      </c>
      <c r="N10" s="901">
        <v>0</v>
      </c>
      <c r="O10" s="901">
        <v>0</v>
      </c>
      <c r="P10" s="901">
        <v>0</v>
      </c>
      <c r="Q10" s="901">
        <v>0</v>
      </c>
      <c r="R10" s="901">
        <v>0</v>
      </c>
      <c r="S10" s="901">
        <v>0</v>
      </c>
      <c r="T10" s="901">
        <v>0</v>
      </c>
      <c r="U10" s="901">
        <v>0</v>
      </c>
      <c r="V10" s="901">
        <v>0</v>
      </c>
      <c r="W10" s="901">
        <v>0</v>
      </c>
      <c r="X10" s="90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900">
        <v>3</v>
      </c>
      <c r="F11" s="901" t="s">
        <v>684</v>
      </c>
      <c r="G11" s="901" t="s">
        <v>770</v>
      </c>
      <c r="H11" s="909">
        <v>27.83</v>
      </c>
      <c r="I11" s="901">
        <v>6</v>
      </c>
      <c r="J11" s="901">
        <v>2</v>
      </c>
      <c r="K11" s="901">
        <v>0</v>
      </c>
      <c r="L11" s="901">
        <v>1</v>
      </c>
      <c r="M11" s="901">
        <v>1</v>
      </c>
      <c r="N11" s="901">
        <v>0</v>
      </c>
      <c r="O11" s="901">
        <v>40</v>
      </c>
      <c r="P11" s="901">
        <v>40</v>
      </c>
      <c r="Q11" s="901">
        <v>40</v>
      </c>
      <c r="R11" s="901">
        <v>0</v>
      </c>
      <c r="S11" s="901">
        <v>0</v>
      </c>
      <c r="T11" s="901">
        <v>20</v>
      </c>
      <c r="U11" s="901">
        <v>19</v>
      </c>
      <c r="V11" s="901">
        <v>15</v>
      </c>
      <c r="W11" s="901">
        <v>0</v>
      </c>
      <c r="X11" s="903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900">
        <v>4</v>
      </c>
      <c r="F12" s="901" t="s">
        <v>777</v>
      </c>
      <c r="G12" s="901" t="s">
        <v>769</v>
      </c>
      <c r="H12" s="909">
        <v>24.78</v>
      </c>
      <c r="I12" s="901">
        <v>4</v>
      </c>
      <c r="J12" s="901">
        <v>2</v>
      </c>
      <c r="K12" s="901">
        <v>1</v>
      </c>
      <c r="L12" s="901">
        <v>0</v>
      </c>
      <c r="M12" s="901">
        <v>1</v>
      </c>
      <c r="N12" s="901">
        <v>0</v>
      </c>
      <c r="O12" s="901">
        <v>0</v>
      </c>
      <c r="P12" s="901">
        <v>61</v>
      </c>
      <c r="Q12" s="901">
        <v>16</v>
      </c>
      <c r="R12" s="901">
        <v>0</v>
      </c>
      <c r="S12" s="901">
        <v>0</v>
      </c>
      <c r="T12" s="901">
        <v>0</v>
      </c>
      <c r="U12" s="901">
        <v>15</v>
      </c>
      <c r="V12" s="901">
        <v>16</v>
      </c>
      <c r="W12" s="901">
        <v>0</v>
      </c>
      <c r="X12" s="90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900">
        <v>5</v>
      </c>
      <c r="F13" s="901" t="s">
        <v>610</v>
      </c>
      <c r="G13" s="901" t="s">
        <v>769</v>
      </c>
      <c r="H13" s="909">
        <v>24.19</v>
      </c>
      <c r="I13" s="901">
        <v>6</v>
      </c>
      <c r="J13" s="901">
        <v>0</v>
      </c>
      <c r="K13" s="901">
        <v>1</v>
      </c>
      <c r="L13" s="901">
        <v>0</v>
      </c>
      <c r="M13" s="901">
        <v>1</v>
      </c>
      <c r="N13" s="901">
        <v>0</v>
      </c>
      <c r="O13" s="901">
        <v>0</v>
      </c>
      <c r="P13" s="901">
        <v>0</v>
      </c>
      <c r="Q13" s="901">
        <v>0</v>
      </c>
      <c r="R13" s="901">
        <v>0</v>
      </c>
      <c r="S13" s="901">
        <v>0</v>
      </c>
      <c r="T13" s="901">
        <v>0</v>
      </c>
      <c r="U13" s="901">
        <v>0</v>
      </c>
      <c r="V13" s="901">
        <v>0</v>
      </c>
      <c r="W13" s="901">
        <v>0</v>
      </c>
      <c r="X13" s="903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900">
        <v>6</v>
      </c>
      <c r="F14" s="901" t="s">
        <v>608</v>
      </c>
      <c r="G14" s="901" t="s">
        <v>770</v>
      </c>
      <c r="H14" s="909">
        <v>22.17</v>
      </c>
      <c r="I14" s="901">
        <v>6</v>
      </c>
      <c r="J14" s="901">
        <v>1</v>
      </c>
      <c r="K14" s="901">
        <v>0</v>
      </c>
      <c r="L14" s="901">
        <v>1</v>
      </c>
      <c r="M14" s="901">
        <v>1</v>
      </c>
      <c r="N14" s="901">
        <v>0</v>
      </c>
      <c r="O14" s="901">
        <v>0</v>
      </c>
      <c r="P14" s="901">
        <v>52</v>
      </c>
      <c r="Q14" s="901">
        <v>0</v>
      </c>
      <c r="R14" s="901">
        <v>40</v>
      </c>
      <c r="S14" s="901">
        <v>12</v>
      </c>
      <c r="T14" s="901">
        <v>0</v>
      </c>
      <c r="U14" s="901">
        <v>21</v>
      </c>
      <c r="V14" s="901">
        <v>0</v>
      </c>
      <c r="W14" s="901">
        <v>18</v>
      </c>
      <c r="X14" s="903">
        <v>22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11</v>
      </c>
      <c r="C15" s="256">
        <f t="shared" ca="1" si="3"/>
        <v>11</v>
      </c>
      <c r="E15" s="900">
        <v>7</v>
      </c>
      <c r="F15" s="901" t="s">
        <v>781</v>
      </c>
      <c r="G15" s="901" t="s">
        <v>770</v>
      </c>
      <c r="H15" s="909">
        <v>20.88</v>
      </c>
      <c r="I15" s="901">
        <v>6</v>
      </c>
      <c r="J15" s="901">
        <v>2</v>
      </c>
      <c r="K15" s="901">
        <v>0</v>
      </c>
      <c r="L15" s="901">
        <v>1</v>
      </c>
      <c r="M15" s="901">
        <v>1</v>
      </c>
      <c r="N15" s="901">
        <v>0</v>
      </c>
      <c r="O15" s="901">
        <v>10</v>
      </c>
      <c r="P15" s="901">
        <v>50</v>
      </c>
      <c r="Q15" s="901">
        <v>4</v>
      </c>
      <c r="R15" s="901">
        <v>0</v>
      </c>
      <c r="S15" s="901">
        <v>0</v>
      </c>
      <c r="T15" s="901">
        <v>28</v>
      </c>
      <c r="U15" s="901">
        <v>14</v>
      </c>
      <c r="V15" s="901">
        <v>30</v>
      </c>
      <c r="W15" s="901">
        <v>0</v>
      </c>
      <c r="X15" s="903">
        <v>0</v>
      </c>
      <c r="Y15" s="256">
        <f t="shared" ca="1" si="1"/>
        <v>11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900">
        <v>8</v>
      </c>
      <c r="F16" s="901" t="s">
        <v>661</v>
      </c>
      <c r="G16" s="901" t="s">
        <v>770</v>
      </c>
      <c r="H16" s="909">
        <v>21.23</v>
      </c>
      <c r="I16" s="901">
        <v>5</v>
      </c>
      <c r="J16" s="901">
        <v>4</v>
      </c>
      <c r="K16" s="901">
        <v>1</v>
      </c>
      <c r="L16" s="901">
        <v>1</v>
      </c>
      <c r="M16" s="901">
        <v>1</v>
      </c>
      <c r="N16" s="901">
        <v>0</v>
      </c>
      <c r="O16" s="901">
        <v>20</v>
      </c>
      <c r="P16" s="901">
        <v>0</v>
      </c>
      <c r="Q16" s="901">
        <v>4</v>
      </c>
      <c r="R16" s="901">
        <v>0</v>
      </c>
      <c r="S16" s="901">
        <v>32</v>
      </c>
      <c r="T16" s="901">
        <v>26</v>
      </c>
      <c r="U16" s="901">
        <v>0</v>
      </c>
      <c r="V16" s="901">
        <v>28</v>
      </c>
      <c r="W16" s="901">
        <v>0</v>
      </c>
      <c r="X16" s="903">
        <v>18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00">
        <v>9</v>
      </c>
      <c r="F17" s="901" t="s">
        <v>1</v>
      </c>
      <c r="G17" s="901"/>
      <c r="H17" s="909"/>
      <c r="I17" s="901">
        <v>0</v>
      </c>
      <c r="J17" s="901">
        <v>0</v>
      </c>
      <c r="K17" s="901">
        <v>0</v>
      </c>
      <c r="L17" s="901">
        <v>0</v>
      </c>
      <c r="M17" s="901">
        <v>0</v>
      </c>
      <c r="N17" s="901">
        <v>0</v>
      </c>
      <c r="O17" s="901">
        <v>0</v>
      </c>
      <c r="P17" s="901">
        <v>0</v>
      </c>
      <c r="Q17" s="901">
        <v>0</v>
      </c>
      <c r="R17" s="901">
        <v>0</v>
      </c>
      <c r="S17" s="901">
        <v>0</v>
      </c>
      <c r="T17" s="901">
        <v>0</v>
      </c>
      <c r="U17" s="901">
        <v>0</v>
      </c>
      <c r="V17" s="901">
        <v>0</v>
      </c>
      <c r="W17" s="901">
        <v>0</v>
      </c>
      <c r="X17" s="90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>
        <f t="shared" ca="1" si="0"/>
        <v>13</v>
      </c>
      <c r="E18" s="904">
        <v>10</v>
      </c>
      <c r="F18" s="905" t="s">
        <v>810</v>
      </c>
      <c r="G18" s="905"/>
      <c r="H18" s="910"/>
      <c r="I18" s="905">
        <v>0</v>
      </c>
      <c r="J18" s="905">
        <v>0</v>
      </c>
      <c r="K18" s="905">
        <v>0</v>
      </c>
      <c r="L18" s="905">
        <v>0</v>
      </c>
      <c r="M18" s="905">
        <v>0</v>
      </c>
      <c r="N18" s="905">
        <v>0</v>
      </c>
      <c r="O18" s="905">
        <v>0</v>
      </c>
      <c r="P18" s="905">
        <v>0</v>
      </c>
      <c r="Q18" s="905">
        <v>0</v>
      </c>
      <c r="R18" s="905">
        <v>0</v>
      </c>
      <c r="S18" s="905">
        <v>0</v>
      </c>
      <c r="T18" s="905">
        <v>0</v>
      </c>
      <c r="U18" s="905">
        <v>0</v>
      </c>
      <c r="V18" s="905">
        <v>0</v>
      </c>
      <c r="W18" s="905">
        <v>0</v>
      </c>
      <c r="X18" s="906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967" t="s">
        <v>749</v>
      </c>
      <c r="F23" s="968" t="s">
        <v>750</v>
      </c>
      <c r="G23" s="968" t="s">
        <v>751</v>
      </c>
      <c r="H23" s="968" t="s">
        <v>752</v>
      </c>
      <c r="I23" s="968" t="s">
        <v>753</v>
      </c>
      <c r="J23" s="968" t="s">
        <v>754</v>
      </c>
      <c r="K23" s="968" t="s">
        <v>755</v>
      </c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9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977">
        <v>2</v>
      </c>
      <c r="F24" s="978">
        <v>10</v>
      </c>
      <c r="G24" s="971">
        <v>6</v>
      </c>
      <c r="H24" s="971">
        <v>6</v>
      </c>
      <c r="I24" s="972">
        <v>17</v>
      </c>
      <c r="J24" s="972">
        <v>20</v>
      </c>
      <c r="K24" s="971">
        <v>60</v>
      </c>
      <c r="L24" s="971"/>
      <c r="M24" s="971"/>
      <c r="N24" s="971"/>
      <c r="O24" s="971"/>
      <c r="P24" s="971"/>
      <c r="Q24" s="971"/>
      <c r="R24" s="971"/>
      <c r="S24" s="971"/>
      <c r="T24" s="971"/>
      <c r="U24" s="971"/>
      <c r="V24" s="971"/>
      <c r="W24" s="971"/>
      <c r="X24" s="973"/>
      <c r="AA24" s="256">
        <f>IF(E24=D21,0,1)</f>
        <v>0</v>
      </c>
    </row>
    <row r="25" spans="2:28" x14ac:dyDescent="0.25">
      <c r="E25" s="970" t="s">
        <v>581</v>
      </c>
      <c r="F25" s="971" t="s">
        <v>63</v>
      </c>
      <c r="G25" s="971" t="s">
        <v>756</v>
      </c>
      <c r="H25" s="971" t="s">
        <v>757</v>
      </c>
      <c r="I25" s="972" t="s">
        <v>66</v>
      </c>
      <c r="J25" s="972" t="s">
        <v>67</v>
      </c>
      <c r="K25" s="971" t="s">
        <v>68</v>
      </c>
      <c r="L25" s="971" t="s">
        <v>69</v>
      </c>
      <c r="M25" s="971" t="s">
        <v>22</v>
      </c>
      <c r="N25" s="971" t="s">
        <v>758</v>
      </c>
      <c r="O25" s="971" t="s">
        <v>759</v>
      </c>
      <c r="P25" s="971" t="s">
        <v>760</v>
      </c>
      <c r="Q25" s="971" t="s">
        <v>761</v>
      </c>
      <c r="R25" s="971" t="s">
        <v>762</v>
      </c>
      <c r="S25" s="971" t="s">
        <v>763</v>
      </c>
      <c r="T25" s="971" t="s">
        <v>764</v>
      </c>
      <c r="U25" s="971" t="s">
        <v>765</v>
      </c>
      <c r="V25" s="971" t="s">
        <v>766</v>
      </c>
      <c r="W25" s="971" t="s">
        <v>767</v>
      </c>
      <c r="X25" s="973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970">
        <v>1</v>
      </c>
      <c r="F26" s="971" t="s">
        <v>788</v>
      </c>
      <c r="G26" s="971" t="s">
        <v>769</v>
      </c>
      <c r="H26" s="979">
        <v>22.27</v>
      </c>
      <c r="I26" s="971">
        <v>6</v>
      </c>
      <c r="J26" s="971">
        <v>1</v>
      </c>
      <c r="K26" s="971">
        <v>0</v>
      </c>
      <c r="L26" s="971">
        <v>1</v>
      </c>
      <c r="M26" s="971">
        <v>1</v>
      </c>
      <c r="N26" s="971">
        <v>10</v>
      </c>
      <c r="O26" s="971">
        <v>0</v>
      </c>
      <c r="P26" s="971">
        <v>90</v>
      </c>
      <c r="Q26" s="971">
        <v>0</v>
      </c>
      <c r="R26" s="971">
        <v>0</v>
      </c>
      <c r="S26" s="971">
        <v>0</v>
      </c>
      <c r="T26" s="971">
        <v>0</v>
      </c>
      <c r="U26" s="971">
        <v>21</v>
      </c>
      <c r="V26" s="971">
        <v>0</v>
      </c>
      <c r="W26" s="971">
        <v>0</v>
      </c>
      <c r="X26" s="973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970">
        <v>2</v>
      </c>
      <c r="F27" s="971" t="s">
        <v>729</v>
      </c>
      <c r="G27" s="971" t="s">
        <v>769</v>
      </c>
      <c r="H27" s="979">
        <v>18.940000000000001</v>
      </c>
      <c r="I27" s="971">
        <v>1</v>
      </c>
      <c r="J27" s="971">
        <v>0</v>
      </c>
      <c r="K27" s="971">
        <v>0</v>
      </c>
      <c r="L27" s="971">
        <v>0</v>
      </c>
      <c r="M27" s="971">
        <v>0</v>
      </c>
      <c r="N27" s="971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  <c r="T27" s="971">
        <v>0</v>
      </c>
      <c r="U27" s="971">
        <v>0</v>
      </c>
      <c r="V27" s="971">
        <v>0</v>
      </c>
      <c r="W27" s="971">
        <v>0</v>
      </c>
      <c r="X27" s="973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970">
        <v>3</v>
      </c>
      <c r="F28" s="971" t="s">
        <v>707</v>
      </c>
      <c r="G28" s="971" t="s">
        <v>770</v>
      </c>
      <c r="H28" s="979">
        <v>15.11</v>
      </c>
      <c r="I28" s="971">
        <v>1</v>
      </c>
      <c r="J28" s="971">
        <v>1</v>
      </c>
      <c r="K28" s="971">
        <v>0</v>
      </c>
      <c r="L28" s="971">
        <v>1</v>
      </c>
      <c r="M28" s="971">
        <v>0</v>
      </c>
      <c r="N28" s="971">
        <v>0</v>
      </c>
      <c r="O28" s="971">
        <v>58</v>
      </c>
      <c r="P28" s="971">
        <v>36</v>
      </c>
      <c r="Q28" s="971">
        <v>0</v>
      </c>
      <c r="R28" s="971">
        <v>32</v>
      </c>
      <c r="S28" s="971">
        <v>0</v>
      </c>
      <c r="T28" s="971">
        <v>32</v>
      </c>
      <c r="U28" s="971">
        <v>26</v>
      </c>
      <c r="V28" s="971">
        <v>0</v>
      </c>
      <c r="W28" s="971">
        <v>30</v>
      </c>
      <c r="X28" s="973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39</v>
      </c>
      <c r="C29" s="256">
        <f t="shared" ca="1" si="9"/>
        <v>39</v>
      </c>
      <c r="E29" s="970">
        <v>4</v>
      </c>
      <c r="F29" s="971" t="s">
        <v>821</v>
      </c>
      <c r="G29" s="971" t="s">
        <v>770</v>
      </c>
      <c r="H29" s="979">
        <v>27.61</v>
      </c>
      <c r="I29" s="971">
        <v>7</v>
      </c>
      <c r="J29" s="971">
        <v>2</v>
      </c>
      <c r="K29" s="971">
        <v>0</v>
      </c>
      <c r="L29" s="971">
        <v>2</v>
      </c>
      <c r="M29" s="971">
        <v>1</v>
      </c>
      <c r="N29" s="971">
        <v>56</v>
      </c>
      <c r="O29" s="971">
        <v>134</v>
      </c>
      <c r="P29" s="971">
        <v>0</v>
      </c>
      <c r="Q29" s="971">
        <v>72</v>
      </c>
      <c r="R29" s="971">
        <v>40</v>
      </c>
      <c r="S29" s="971">
        <v>0</v>
      </c>
      <c r="T29" s="971">
        <v>15</v>
      </c>
      <c r="U29" s="971">
        <v>0</v>
      </c>
      <c r="V29" s="971">
        <v>15</v>
      </c>
      <c r="W29" s="971">
        <v>21</v>
      </c>
      <c r="X29" s="973">
        <v>0</v>
      </c>
      <c r="Y29" s="256">
        <f t="shared" ca="1" si="7"/>
        <v>39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970">
        <v>5</v>
      </c>
      <c r="F30" s="971" t="s">
        <v>622</v>
      </c>
      <c r="G30" s="971" t="s">
        <v>770</v>
      </c>
      <c r="H30" s="979">
        <v>27.08</v>
      </c>
      <c r="I30" s="971">
        <v>3</v>
      </c>
      <c r="J30" s="971">
        <v>1</v>
      </c>
      <c r="K30" s="971">
        <v>0</v>
      </c>
      <c r="L30" s="971">
        <v>1</v>
      </c>
      <c r="M30" s="971">
        <v>1</v>
      </c>
      <c r="N30" s="971">
        <v>0</v>
      </c>
      <c r="O30" s="971">
        <v>91</v>
      </c>
      <c r="P30" s="971">
        <v>0</v>
      </c>
      <c r="Q30" s="971">
        <v>93</v>
      </c>
      <c r="R30" s="971">
        <v>0</v>
      </c>
      <c r="S30" s="971">
        <v>98</v>
      </c>
      <c r="T30" s="971">
        <v>17</v>
      </c>
      <c r="U30" s="971">
        <v>0</v>
      </c>
      <c r="V30" s="971">
        <v>17</v>
      </c>
      <c r="W30" s="971">
        <v>0</v>
      </c>
      <c r="X30" s="973">
        <v>20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970">
        <v>6</v>
      </c>
      <c r="F31" s="971" t="s">
        <v>611</v>
      </c>
      <c r="G31" s="971" t="s">
        <v>769</v>
      </c>
      <c r="H31" s="979">
        <v>28.95</v>
      </c>
      <c r="I31" s="971">
        <v>8</v>
      </c>
      <c r="J31" s="971">
        <v>3</v>
      </c>
      <c r="K31" s="971">
        <v>0</v>
      </c>
      <c r="L31" s="971">
        <v>0</v>
      </c>
      <c r="M31" s="971">
        <v>1</v>
      </c>
      <c r="N31" s="971">
        <v>0</v>
      </c>
      <c r="O31" s="971">
        <v>0</v>
      </c>
      <c r="P31" s="971">
        <v>56</v>
      </c>
      <c r="Q31" s="971">
        <v>0</v>
      </c>
      <c r="R31" s="971">
        <v>93</v>
      </c>
      <c r="S31" s="971">
        <v>0</v>
      </c>
      <c r="T31" s="971">
        <v>0</v>
      </c>
      <c r="U31" s="971">
        <v>18</v>
      </c>
      <c r="V31" s="971">
        <v>0</v>
      </c>
      <c r="W31" s="971">
        <v>15</v>
      </c>
      <c r="X31" s="973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70">
        <v>7</v>
      </c>
      <c r="F32" s="971" t="s">
        <v>621</v>
      </c>
      <c r="G32" s="971" t="s">
        <v>769</v>
      </c>
      <c r="H32" s="979">
        <v>20.13</v>
      </c>
      <c r="I32" s="971">
        <v>4</v>
      </c>
      <c r="J32" s="971">
        <v>0</v>
      </c>
      <c r="K32" s="971">
        <v>0</v>
      </c>
      <c r="L32" s="971">
        <v>0</v>
      </c>
      <c r="M32" s="971">
        <v>1</v>
      </c>
      <c r="N32" s="971">
        <v>0</v>
      </c>
      <c r="O32" s="971">
        <v>0</v>
      </c>
      <c r="P32" s="971">
        <v>0</v>
      </c>
      <c r="Q32" s="971">
        <v>0</v>
      </c>
      <c r="R32" s="971">
        <v>0</v>
      </c>
      <c r="S32" s="971">
        <v>0</v>
      </c>
      <c r="T32" s="971">
        <v>0</v>
      </c>
      <c r="U32" s="971">
        <v>0</v>
      </c>
      <c r="V32" s="971">
        <v>0</v>
      </c>
      <c r="W32" s="971">
        <v>0</v>
      </c>
      <c r="X32" s="973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970">
        <v>8</v>
      </c>
      <c r="F33" s="971" t="s">
        <v>682</v>
      </c>
      <c r="G33" s="971" t="s">
        <v>770</v>
      </c>
      <c r="H33" s="979">
        <v>24.11</v>
      </c>
      <c r="I33" s="971">
        <v>5</v>
      </c>
      <c r="J33" s="971">
        <v>1</v>
      </c>
      <c r="K33" s="971">
        <v>1</v>
      </c>
      <c r="L33" s="971">
        <v>1</v>
      </c>
      <c r="M33" s="971">
        <v>1</v>
      </c>
      <c r="N33" s="971">
        <v>0</v>
      </c>
      <c r="O33" s="971">
        <v>0</v>
      </c>
      <c r="P33" s="971">
        <v>0</v>
      </c>
      <c r="Q33" s="971">
        <v>107</v>
      </c>
      <c r="R33" s="971">
        <v>45</v>
      </c>
      <c r="S33" s="971">
        <v>20</v>
      </c>
      <c r="T33" s="971">
        <v>0</v>
      </c>
      <c r="U33" s="971">
        <v>0</v>
      </c>
      <c r="V33" s="971">
        <v>18</v>
      </c>
      <c r="W33" s="971">
        <v>14</v>
      </c>
      <c r="X33" s="973">
        <v>23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36</v>
      </c>
      <c r="E34" s="970">
        <v>9</v>
      </c>
      <c r="F34" s="971" t="s">
        <v>791</v>
      </c>
      <c r="G34" s="971"/>
      <c r="H34" s="979"/>
      <c r="I34" s="971">
        <v>0</v>
      </c>
      <c r="J34" s="971">
        <v>1</v>
      </c>
      <c r="K34" s="971">
        <v>0</v>
      </c>
      <c r="L34" s="971">
        <v>0</v>
      </c>
      <c r="M34" s="971">
        <v>1</v>
      </c>
      <c r="N34" s="971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  <c r="T34" s="971">
        <v>0</v>
      </c>
      <c r="U34" s="971">
        <v>0</v>
      </c>
      <c r="V34" s="971">
        <v>0</v>
      </c>
      <c r="W34" s="971">
        <v>0</v>
      </c>
      <c r="X34" s="973">
        <v>0</v>
      </c>
      <c r="Y34" s="256">
        <f t="shared" ca="1" si="7"/>
        <v>36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34</v>
      </c>
      <c r="E35" s="974">
        <v>10</v>
      </c>
      <c r="F35" s="975" t="s">
        <v>710</v>
      </c>
      <c r="G35" s="975"/>
      <c r="H35" s="980"/>
      <c r="I35" s="975">
        <v>0</v>
      </c>
      <c r="J35" s="975">
        <v>1</v>
      </c>
      <c r="K35" s="975">
        <v>0</v>
      </c>
      <c r="L35" s="975">
        <v>0</v>
      </c>
      <c r="M35" s="975">
        <v>1</v>
      </c>
      <c r="N35" s="975">
        <v>0</v>
      </c>
      <c r="O35" s="975">
        <v>0</v>
      </c>
      <c r="P35" s="975">
        <v>0</v>
      </c>
      <c r="Q35" s="975">
        <v>0</v>
      </c>
      <c r="R35" s="975">
        <v>0</v>
      </c>
      <c r="S35" s="975">
        <v>0</v>
      </c>
      <c r="T35" s="975">
        <v>0</v>
      </c>
      <c r="U35" s="975">
        <v>0</v>
      </c>
      <c r="V35" s="975">
        <v>0</v>
      </c>
      <c r="W35" s="975">
        <v>0</v>
      </c>
      <c r="X35" s="976">
        <v>0</v>
      </c>
      <c r="Y35" s="256">
        <f t="shared" ca="1" si="7"/>
        <v>34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911" t="s">
        <v>749</v>
      </c>
      <c r="F40" s="912" t="s">
        <v>750</v>
      </c>
      <c r="G40" s="912" t="s">
        <v>751</v>
      </c>
      <c r="H40" s="912" t="s">
        <v>752</v>
      </c>
      <c r="I40" s="912" t="s">
        <v>753</v>
      </c>
      <c r="J40" s="912" t="s">
        <v>754</v>
      </c>
      <c r="K40" s="912" t="s">
        <v>755</v>
      </c>
      <c r="L40" s="912"/>
      <c r="M40" s="912"/>
      <c r="N40" s="912"/>
      <c r="O40" s="912"/>
      <c r="P40" s="912"/>
      <c r="Q40" s="912"/>
      <c r="R40" s="912"/>
      <c r="S40" s="912"/>
      <c r="T40" s="912"/>
      <c r="U40" s="912"/>
      <c r="V40" s="912"/>
      <c r="W40" s="912"/>
      <c r="X40" s="9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21">
        <v>3</v>
      </c>
      <c r="F41" s="922">
        <v>5</v>
      </c>
      <c r="G41" s="915">
        <v>10</v>
      </c>
      <c r="H41" s="915">
        <v>2</v>
      </c>
      <c r="I41" s="916">
        <v>24</v>
      </c>
      <c r="J41" s="916">
        <v>11</v>
      </c>
      <c r="K41" s="915">
        <v>67</v>
      </c>
      <c r="L41" s="915"/>
      <c r="M41" s="915"/>
      <c r="N41" s="915"/>
      <c r="O41" s="915"/>
      <c r="P41" s="915"/>
      <c r="Q41" s="915"/>
      <c r="R41" s="915"/>
      <c r="S41" s="915"/>
      <c r="T41" s="915"/>
      <c r="U41" s="915"/>
      <c r="V41" s="915"/>
      <c r="W41" s="915"/>
      <c r="X41" s="917"/>
      <c r="AA41" s="256">
        <f>IF(E41=D38,0,1)</f>
        <v>0</v>
      </c>
    </row>
    <row r="42" spans="2:28" x14ac:dyDescent="0.25">
      <c r="E42" s="914" t="s">
        <v>581</v>
      </c>
      <c r="F42" s="915" t="s">
        <v>63</v>
      </c>
      <c r="G42" s="915" t="s">
        <v>756</v>
      </c>
      <c r="H42" s="915" t="s">
        <v>757</v>
      </c>
      <c r="I42" s="916" t="s">
        <v>66</v>
      </c>
      <c r="J42" s="916" t="s">
        <v>67</v>
      </c>
      <c r="K42" s="915" t="s">
        <v>68</v>
      </c>
      <c r="L42" s="915" t="s">
        <v>69</v>
      </c>
      <c r="M42" s="915" t="s">
        <v>22</v>
      </c>
      <c r="N42" s="915" t="s">
        <v>758</v>
      </c>
      <c r="O42" s="915" t="s">
        <v>759</v>
      </c>
      <c r="P42" s="915" t="s">
        <v>760</v>
      </c>
      <c r="Q42" s="915" t="s">
        <v>761</v>
      </c>
      <c r="R42" s="915" t="s">
        <v>762</v>
      </c>
      <c r="S42" s="915" t="s">
        <v>763</v>
      </c>
      <c r="T42" s="915" t="s">
        <v>764</v>
      </c>
      <c r="U42" s="915" t="s">
        <v>765</v>
      </c>
      <c r="V42" s="915" t="s">
        <v>766</v>
      </c>
      <c r="W42" s="915" t="s">
        <v>767</v>
      </c>
      <c r="X42" s="917" t="s">
        <v>768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914">
        <v>1</v>
      </c>
      <c r="F43" s="915" t="s">
        <v>794</v>
      </c>
      <c r="G43" s="915" t="s">
        <v>770</v>
      </c>
      <c r="H43" s="923">
        <v>24.89</v>
      </c>
      <c r="I43" s="915">
        <v>5</v>
      </c>
      <c r="J43" s="915">
        <v>1</v>
      </c>
      <c r="K43" s="915">
        <v>1</v>
      </c>
      <c r="L43" s="915">
        <v>2</v>
      </c>
      <c r="M43" s="915">
        <v>1</v>
      </c>
      <c r="N43" s="915">
        <v>56</v>
      </c>
      <c r="O43" s="915">
        <v>0</v>
      </c>
      <c r="P43" s="915">
        <v>40</v>
      </c>
      <c r="Q43" s="915">
        <v>40</v>
      </c>
      <c r="R43" s="915">
        <v>20</v>
      </c>
      <c r="S43" s="915">
        <v>0</v>
      </c>
      <c r="T43" s="915">
        <v>0</v>
      </c>
      <c r="U43" s="915">
        <v>20</v>
      </c>
      <c r="V43" s="915">
        <v>20</v>
      </c>
      <c r="W43" s="915">
        <v>19</v>
      </c>
      <c r="X43" s="917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914">
        <v>2</v>
      </c>
      <c r="F44" s="915" t="s">
        <v>583</v>
      </c>
      <c r="G44" s="915" t="s">
        <v>769</v>
      </c>
      <c r="H44" s="923">
        <v>19.46</v>
      </c>
      <c r="I44" s="915">
        <v>4</v>
      </c>
      <c r="J44" s="915">
        <v>0</v>
      </c>
      <c r="K44" s="915">
        <v>0</v>
      </c>
      <c r="L44" s="915">
        <v>1</v>
      </c>
      <c r="M44" s="915">
        <v>1</v>
      </c>
      <c r="N44" s="915">
        <v>4</v>
      </c>
      <c r="O44" s="915">
        <v>0</v>
      </c>
      <c r="P44" s="915">
        <v>68</v>
      </c>
      <c r="Q44" s="915">
        <v>0</v>
      </c>
      <c r="R44" s="915">
        <v>0</v>
      </c>
      <c r="S44" s="915">
        <v>0</v>
      </c>
      <c r="T44" s="915">
        <v>0</v>
      </c>
      <c r="U44" s="915">
        <v>24</v>
      </c>
      <c r="V44" s="915">
        <v>0</v>
      </c>
      <c r="W44" s="915">
        <v>0</v>
      </c>
      <c r="X44" s="917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14">
        <v>3</v>
      </c>
      <c r="F45" s="915" t="s">
        <v>584</v>
      </c>
      <c r="G45" s="915" t="s">
        <v>770</v>
      </c>
      <c r="H45" s="923">
        <v>21.85</v>
      </c>
      <c r="I45" s="915">
        <v>3</v>
      </c>
      <c r="J45" s="915">
        <v>3</v>
      </c>
      <c r="K45" s="915">
        <v>1</v>
      </c>
      <c r="L45" s="915">
        <v>1</v>
      </c>
      <c r="M45" s="915">
        <v>1</v>
      </c>
      <c r="N45" s="915">
        <v>0</v>
      </c>
      <c r="O45" s="915">
        <v>0</v>
      </c>
      <c r="P45" s="915">
        <v>80</v>
      </c>
      <c r="Q45" s="915">
        <v>25</v>
      </c>
      <c r="R45" s="915">
        <v>10</v>
      </c>
      <c r="S45" s="915">
        <v>0</v>
      </c>
      <c r="T45" s="915">
        <v>0</v>
      </c>
      <c r="U45" s="915">
        <v>21</v>
      </c>
      <c r="V45" s="915">
        <v>18</v>
      </c>
      <c r="W45" s="915">
        <v>28</v>
      </c>
      <c r="X45" s="91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54</v>
      </c>
      <c r="C46" s="256">
        <f t="shared" ca="1" si="15"/>
        <v>54</v>
      </c>
      <c r="E46" s="914">
        <v>4</v>
      </c>
      <c r="F46" s="915" t="s">
        <v>633</v>
      </c>
      <c r="G46" s="915" t="s">
        <v>770</v>
      </c>
      <c r="H46" s="923">
        <v>22.09</v>
      </c>
      <c r="I46" s="915">
        <v>6</v>
      </c>
      <c r="J46" s="915">
        <v>1</v>
      </c>
      <c r="K46" s="915">
        <v>0</v>
      </c>
      <c r="L46" s="915">
        <v>1</v>
      </c>
      <c r="M46" s="915">
        <v>1</v>
      </c>
      <c r="N46" s="915">
        <v>0</v>
      </c>
      <c r="O46" s="915">
        <v>4</v>
      </c>
      <c r="P46" s="915">
        <v>8</v>
      </c>
      <c r="Q46" s="915">
        <v>0</v>
      </c>
      <c r="R46" s="915">
        <v>72</v>
      </c>
      <c r="S46" s="915">
        <v>0</v>
      </c>
      <c r="T46" s="915">
        <v>29</v>
      </c>
      <c r="U46" s="915">
        <v>22</v>
      </c>
      <c r="V46" s="915">
        <v>0</v>
      </c>
      <c r="W46" s="915">
        <v>18</v>
      </c>
      <c r="X46" s="917">
        <v>0</v>
      </c>
      <c r="Y46" s="256">
        <f t="shared" ca="1" si="13"/>
        <v>54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14">
        <v>5</v>
      </c>
      <c r="F47" s="915" t="s">
        <v>792</v>
      </c>
      <c r="G47" s="915" t="s">
        <v>770</v>
      </c>
      <c r="H47" s="923">
        <v>25.22</v>
      </c>
      <c r="I47" s="915">
        <v>5</v>
      </c>
      <c r="J47" s="915">
        <v>4</v>
      </c>
      <c r="K47" s="915">
        <v>0</v>
      </c>
      <c r="L47" s="915">
        <v>2</v>
      </c>
      <c r="M47" s="915">
        <v>1</v>
      </c>
      <c r="N47" s="915">
        <v>42</v>
      </c>
      <c r="O47" s="915">
        <v>32</v>
      </c>
      <c r="P47" s="915">
        <v>0</v>
      </c>
      <c r="Q47" s="915">
        <v>40</v>
      </c>
      <c r="R47" s="915">
        <v>100</v>
      </c>
      <c r="S47" s="915">
        <v>0</v>
      </c>
      <c r="T47" s="915">
        <v>23</v>
      </c>
      <c r="U47" s="915">
        <v>0</v>
      </c>
      <c r="V47" s="915">
        <v>15</v>
      </c>
      <c r="W47" s="915">
        <v>20</v>
      </c>
      <c r="X47" s="917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14">
        <v>6</v>
      </c>
      <c r="F48" s="915" t="s">
        <v>812</v>
      </c>
      <c r="G48" s="915" t="s">
        <v>769</v>
      </c>
      <c r="H48" s="923">
        <v>19.3</v>
      </c>
      <c r="I48" s="915">
        <v>1</v>
      </c>
      <c r="J48" s="915">
        <v>3</v>
      </c>
      <c r="K48" s="915">
        <v>0</v>
      </c>
      <c r="L48" s="915">
        <v>1</v>
      </c>
      <c r="M48" s="915">
        <v>1</v>
      </c>
      <c r="N48" s="915">
        <v>50</v>
      </c>
      <c r="O48" s="915">
        <v>0</v>
      </c>
      <c r="P48" s="915">
        <v>55</v>
      </c>
      <c r="Q48" s="915">
        <v>0</v>
      </c>
      <c r="R48" s="915">
        <v>0</v>
      </c>
      <c r="S48" s="915">
        <v>0</v>
      </c>
      <c r="T48" s="915">
        <v>0</v>
      </c>
      <c r="U48" s="915">
        <v>23</v>
      </c>
      <c r="V48" s="915">
        <v>0</v>
      </c>
      <c r="W48" s="915">
        <v>0</v>
      </c>
      <c r="X48" s="917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914">
        <v>7</v>
      </c>
      <c r="F49" s="915" t="s">
        <v>585</v>
      </c>
      <c r="G49" s="915" t="s">
        <v>770</v>
      </c>
      <c r="H49" s="923">
        <v>24.24</v>
      </c>
      <c r="I49" s="915">
        <v>1</v>
      </c>
      <c r="J49" s="915">
        <v>3</v>
      </c>
      <c r="K49" s="915">
        <v>1</v>
      </c>
      <c r="L49" s="915">
        <v>1</v>
      </c>
      <c r="M49" s="915">
        <v>1</v>
      </c>
      <c r="N49" s="915">
        <v>0</v>
      </c>
      <c r="O49" s="915">
        <v>51</v>
      </c>
      <c r="P49" s="915">
        <v>20</v>
      </c>
      <c r="Q49" s="915">
        <v>32</v>
      </c>
      <c r="R49" s="915">
        <v>0</v>
      </c>
      <c r="S49" s="915">
        <v>0</v>
      </c>
      <c r="T49" s="915">
        <v>21</v>
      </c>
      <c r="U49" s="915">
        <v>22</v>
      </c>
      <c r="V49" s="915">
        <v>19</v>
      </c>
      <c r="W49" s="915">
        <v>0</v>
      </c>
      <c r="X49" s="917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914">
        <v>8</v>
      </c>
      <c r="F50" s="915" t="s">
        <v>819</v>
      </c>
      <c r="G50" s="915" t="s">
        <v>770</v>
      </c>
      <c r="H50" s="923">
        <v>21.76</v>
      </c>
      <c r="I50" s="915">
        <v>3</v>
      </c>
      <c r="J50" s="915">
        <v>0</v>
      </c>
      <c r="K50" s="915">
        <v>0</v>
      </c>
      <c r="L50" s="915">
        <v>1</v>
      </c>
      <c r="M50" s="915">
        <v>1</v>
      </c>
      <c r="N50" s="915">
        <v>0</v>
      </c>
      <c r="O50" s="915">
        <v>36</v>
      </c>
      <c r="P50" s="915">
        <v>40</v>
      </c>
      <c r="Q50" s="915">
        <v>0</v>
      </c>
      <c r="R50" s="915">
        <v>40</v>
      </c>
      <c r="S50" s="915">
        <v>0</v>
      </c>
      <c r="T50" s="915">
        <v>25</v>
      </c>
      <c r="U50" s="915">
        <v>22</v>
      </c>
      <c r="V50" s="915">
        <v>0</v>
      </c>
      <c r="W50" s="915">
        <v>19</v>
      </c>
      <c r="X50" s="91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914">
        <v>9</v>
      </c>
      <c r="F51" s="915" t="s">
        <v>1</v>
      </c>
      <c r="G51" s="915"/>
      <c r="H51" s="923"/>
      <c r="I51" s="915">
        <v>0</v>
      </c>
      <c r="J51" s="915">
        <v>0</v>
      </c>
      <c r="K51" s="915">
        <v>0</v>
      </c>
      <c r="L51" s="915">
        <v>0</v>
      </c>
      <c r="M51" s="915">
        <v>0</v>
      </c>
      <c r="N51" s="915">
        <v>0</v>
      </c>
      <c r="O51" s="915">
        <v>0</v>
      </c>
      <c r="P51" s="915">
        <v>0</v>
      </c>
      <c r="Q51" s="915">
        <v>0</v>
      </c>
      <c r="R51" s="915">
        <v>0</v>
      </c>
      <c r="S51" s="915">
        <v>0</v>
      </c>
      <c r="T51" s="915">
        <v>0</v>
      </c>
      <c r="U51" s="915">
        <v>0</v>
      </c>
      <c r="V51" s="915">
        <v>0</v>
      </c>
      <c r="W51" s="915">
        <v>0</v>
      </c>
      <c r="X51" s="9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18">
        <v>10</v>
      </c>
      <c r="F52" s="919" t="s">
        <v>1</v>
      </c>
      <c r="G52" s="919"/>
      <c r="H52" s="924"/>
      <c r="I52" s="919">
        <v>0</v>
      </c>
      <c r="J52" s="919">
        <v>0</v>
      </c>
      <c r="K52" s="919">
        <v>0</v>
      </c>
      <c r="L52" s="919">
        <v>0</v>
      </c>
      <c r="M52" s="919">
        <v>0</v>
      </c>
      <c r="N52" s="919">
        <v>0</v>
      </c>
      <c r="O52" s="919">
        <v>0</v>
      </c>
      <c r="P52" s="919">
        <v>0</v>
      </c>
      <c r="Q52" s="919">
        <v>0</v>
      </c>
      <c r="R52" s="919">
        <v>0</v>
      </c>
      <c r="S52" s="919">
        <v>0</v>
      </c>
      <c r="T52" s="919">
        <v>0</v>
      </c>
      <c r="U52" s="919">
        <v>0</v>
      </c>
      <c r="V52" s="919">
        <v>0</v>
      </c>
      <c r="W52" s="919">
        <v>0</v>
      </c>
      <c r="X52" s="9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749</v>
      </c>
      <c r="F57" s="351" t="s">
        <v>750</v>
      </c>
      <c r="G57" s="351" t="s">
        <v>751</v>
      </c>
      <c r="H57" s="351" t="s">
        <v>752</v>
      </c>
      <c r="I57" s="351" t="s">
        <v>753</v>
      </c>
      <c r="J57" s="351" t="s">
        <v>754</v>
      </c>
      <c r="K57" s="351" t="s">
        <v>755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6</v>
      </c>
      <c r="G58" s="354">
        <v>3</v>
      </c>
      <c r="H58" s="354">
        <v>9</v>
      </c>
      <c r="I58" s="355">
        <v>12</v>
      </c>
      <c r="J58" s="355">
        <v>24</v>
      </c>
      <c r="K58" s="354">
        <v>68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581</v>
      </c>
      <c r="F59" s="354" t="s">
        <v>63</v>
      </c>
      <c r="G59" s="354" t="s">
        <v>756</v>
      </c>
      <c r="H59" s="354" t="s">
        <v>757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758</v>
      </c>
      <c r="O59" s="354" t="s">
        <v>759</v>
      </c>
      <c r="P59" s="354" t="s">
        <v>760</v>
      </c>
      <c r="Q59" s="354" t="s">
        <v>761</v>
      </c>
      <c r="R59" s="354" t="s">
        <v>762</v>
      </c>
      <c r="S59" s="354" t="s">
        <v>763</v>
      </c>
      <c r="T59" s="354" t="s">
        <v>764</v>
      </c>
      <c r="U59" s="354" t="s">
        <v>765</v>
      </c>
      <c r="V59" s="354" t="s">
        <v>766</v>
      </c>
      <c r="W59" s="354" t="s">
        <v>767</v>
      </c>
      <c r="X59" s="356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592</v>
      </c>
      <c r="G60" s="354" t="s">
        <v>769</v>
      </c>
      <c r="H60" s="362">
        <v>21.39</v>
      </c>
      <c r="I60" s="354">
        <v>4</v>
      </c>
      <c r="J60" s="354">
        <v>2</v>
      </c>
      <c r="K60" s="354">
        <v>0</v>
      </c>
      <c r="L60" s="354">
        <v>0</v>
      </c>
      <c r="M60" s="354">
        <v>1</v>
      </c>
      <c r="N60" s="354">
        <v>0</v>
      </c>
      <c r="O60" s="354">
        <v>0</v>
      </c>
      <c r="P60" s="354">
        <v>0</v>
      </c>
      <c r="Q60" s="354">
        <v>45</v>
      </c>
      <c r="R60" s="354">
        <v>0</v>
      </c>
      <c r="S60" s="354">
        <v>0</v>
      </c>
      <c r="T60" s="354">
        <v>0</v>
      </c>
      <c r="U60" s="354">
        <v>0</v>
      </c>
      <c r="V60" s="354">
        <v>23</v>
      </c>
      <c r="W60" s="354">
        <v>0</v>
      </c>
      <c r="X60" s="35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353">
        <v>2</v>
      </c>
      <c r="F61" s="354" t="s">
        <v>797</v>
      </c>
      <c r="G61" s="354" t="s">
        <v>770</v>
      </c>
      <c r="H61" s="362">
        <v>28.12</v>
      </c>
      <c r="I61" s="354">
        <v>7</v>
      </c>
      <c r="J61" s="354">
        <v>3</v>
      </c>
      <c r="K61" s="354">
        <v>0</v>
      </c>
      <c r="L61" s="354">
        <v>1</v>
      </c>
      <c r="M61" s="354">
        <v>1</v>
      </c>
      <c r="N61" s="354">
        <v>0</v>
      </c>
      <c r="O61" s="354">
        <v>0</v>
      </c>
      <c r="P61" s="354">
        <v>42</v>
      </c>
      <c r="Q61" s="354">
        <v>61</v>
      </c>
      <c r="R61" s="354">
        <v>60</v>
      </c>
      <c r="S61" s="354">
        <v>0</v>
      </c>
      <c r="T61" s="354">
        <v>0</v>
      </c>
      <c r="U61" s="354">
        <v>18</v>
      </c>
      <c r="V61" s="354">
        <v>15</v>
      </c>
      <c r="W61" s="354">
        <v>21</v>
      </c>
      <c r="X61" s="35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353">
        <v>3</v>
      </c>
      <c r="F62" s="354" t="s">
        <v>730</v>
      </c>
      <c r="G62" s="354" t="s">
        <v>769</v>
      </c>
      <c r="H62" s="362">
        <v>20.86</v>
      </c>
      <c r="I62" s="354">
        <v>6</v>
      </c>
      <c r="J62" s="354">
        <v>1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0</v>
      </c>
      <c r="Q62" s="354">
        <v>14</v>
      </c>
      <c r="R62" s="354">
        <v>0</v>
      </c>
      <c r="S62" s="354">
        <v>0</v>
      </c>
      <c r="T62" s="354">
        <v>0</v>
      </c>
      <c r="U62" s="354">
        <v>0</v>
      </c>
      <c r="V62" s="354">
        <v>25</v>
      </c>
      <c r="W62" s="354">
        <v>0</v>
      </c>
      <c r="X62" s="35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353">
        <v>4</v>
      </c>
      <c r="F63" s="354" t="s">
        <v>799</v>
      </c>
      <c r="G63" s="354" t="s">
        <v>769</v>
      </c>
      <c r="H63" s="362">
        <v>22.59</v>
      </c>
      <c r="I63" s="354">
        <v>3</v>
      </c>
      <c r="J63" s="354">
        <v>0</v>
      </c>
      <c r="K63" s="354">
        <v>0</v>
      </c>
      <c r="L63" s="354">
        <v>0</v>
      </c>
      <c r="M63" s="354">
        <v>1</v>
      </c>
      <c r="N63" s="354">
        <v>0</v>
      </c>
      <c r="O63" s="354">
        <v>0</v>
      </c>
      <c r="P63" s="354">
        <v>0</v>
      </c>
      <c r="Q63" s="354">
        <v>0</v>
      </c>
      <c r="R63" s="354">
        <v>0</v>
      </c>
      <c r="S63" s="354">
        <v>0</v>
      </c>
      <c r="T63" s="354">
        <v>0</v>
      </c>
      <c r="U63" s="354">
        <v>0</v>
      </c>
      <c r="V63" s="354">
        <v>0</v>
      </c>
      <c r="W63" s="354">
        <v>0</v>
      </c>
      <c r="X63" s="356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353">
        <v>5</v>
      </c>
      <c r="F64" s="354" t="s">
        <v>801</v>
      </c>
      <c r="G64" s="354" t="s">
        <v>769</v>
      </c>
      <c r="H64" s="362">
        <v>24.02</v>
      </c>
      <c r="I64" s="354">
        <v>7</v>
      </c>
      <c r="J64" s="354">
        <v>0</v>
      </c>
      <c r="K64" s="354">
        <v>1</v>
      </c>
      <c r="L64" s="354">
        <v>1</v>
      </c>
      <c r="M64" s="354">
        <v>1</v>
      </c>
      <c r="N64" s="354">
        <v>4</v>
      </c>
      <c r="O64" s="354">
        <v>63</v>
      </c>
      <c r="P64" s="354">
        <v>0</v>
      </c>
      <c r="Q64" s="354">
        <v>90</v>
      </c>
      <c r="R64" s="354">
        <v>0</v>
      </c>
      <c r="S64" s="354">
        <v>0</v>
      </c>
      <c r="T64" s="354">
        <v>21</v>
      </c>
      <c r="U64" s="354">
        <v>0</v>
      </c>
      <c r="V64" s="354">
        <v>18</v>
      </c>
      <c r="W64" s="354">
        <v>0</v>
      </c>
      <c r="X64" s="356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798</v>
      </c>
      <c r="G65" s="354" t="s">
        <v>769</v>
      </c>
      <c r="H65" s="362">
        <v>20.010000000000002</v>
      </c>
      <c r="I65" s="354">
        <v>4</v>
      </c>
      <c r="J65" s="354">
        <v>0</v>
      </c>
      <c r="K65" s="354">
        <v>0</v>
      </c>
      <c r="L65" s="354">
        <v>1</v>
      </c>
      <c r="M65" s="354">
        <v>1</v>
      </c>
      <c r="N65" s="354">
        <v>74</v>
      </c>
      <c r="O65" s="354">
        <v>0</v>
      </c>
      <c r="P65" s="354">
        <v>0</v>
      </c>
      <c r="Q65" s="354">
        <v>0</v>
      </c>
      <c r="R65" s="354">
        <v>0</v>
      </c>
      <c r="S65" s="354">
        <v>0</v>
      </c>
      <c r="T65" s="354">
        <v>0</v>
      </c>
      <c r="U65" s="354">
        <v>0</v>
      </c>
      <c r="V65" s="354">
        <v>0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353">
        <v>7</v>
      </c>
      <c r="F66" s="354" t="s">
        <v>808</v>
      </c>
      <c r="G66" s="354" t="s">
        <v>769</v>
      </c>
      <c r="H66" s="362">
        <v>25.55</v>
      </c>
      <c r="I66" s="354">
        <v>7</v>
      </c>
      <c r="J66" s="354">
        <v>3</v>
      </c>
      <c r="K66" s="354">
        <v>1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6</v>
      </c>
      <c r="R66" s="354">
        <v>41</v>
      </c>
      <c r="S66" s="354">
        <v>0</v>
      </c>
      <c r="T66" s="354">
        <v>0</v>
      </c>
      <c r="U66" s="354">
        <v>0</v>
      </c>
      <c r="V66" s="354">
        <v>18</v>
      </c>
      <c r="W66" s="354">
        <v>11</v>
      </c>
      <c r="X66" s="356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353">
        <v>8</v>
      </c>
      <c r="F67" s="354" t="s">
        <v>668</v>
      </c>
      <c r="G67" s="354" t="s">
        <v>769</v>
      </c>
      <c r="H67" s="362">
        <v>17.510000000000002</v>
      </c>
      <c r="I67" s="354">
        <v>6</v>
      </c>
      <c r="J67" s="354">
        <v>0</v>
      </c>
      <c r="K67" s="354">
        <v>0</v>
      </c>
      <c r="L67" s="354">
        <v>0</v>
      </c>
      <c r="M67" s="354">
        <v>1</v>
      </c>
      <c r="N67" s="354">
        <v>0</v>
      </c>
      <c r="O67" s="354">
        <v>0</v>
      </c>
      <c r="P67" s="354">
        <v>20</v>
      </c>
      <c r="Q67" s="354">
        <v>0</v>
      </c>
      <c r="R67" s="354">
        <v>0</v>
      </c>
      <c r="S67" s="354">
        <v>0</v>
      </c>
      <c r="T67" s="354">
        <v>0</v>
      </c>
      <c r="U67" s="354">
        <v>31</v>
      </c>
      <c r="V67" s="354">
        <v>0</v>
      </c>
      <c r="W67" s="354">
        <v>0</v>
      </c>
      <c r="X67" s="35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953" t="s">
        <v>749</v>
      </c>
      <c r="F74" s="954" t="s">
        <v>750</v>
      </c>
      <c r="G74" s="954" t="s">
        <v>751</v>
      </c>
      <c r="H74" s="954" t="s">
        <v>752</v>
      </c>
      <c r="I74" s="954" t="s">
        <v>753</v>
      </c>
      <c r="J74" s="954" t="s">
        <v>754</v>
      </c>
      <c r="K74" s="954" t="s">
        <v>755</v>
      </c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963">
        <v>5</v>
      </c>
      <c r="F75" s="964">
        <v>3</v>
      </c>
      <c r="G75" s="957">
        <v>2</v>
      </c>
      <c r="H75" s="957">
        <v>10</v>
      </c>
      <c r="I75" s="958">
        <v>11</v>
      </c>
      <c r="J75" s="958">
        <v>24</v>
      </c>
      <c r="K75" s="957">
        <v>55</v>
      </c>
      <c r="L75" s="957"/>
      <c r="M75" s="957"/>
      <c r="N75" s="957"/>
      <c r="O75" s="957"/>
      <c r="P75" s="957"/>
      <c r="Q75" s="957"/>
      <c r="R75" s="957"/>
      <c r="S75" s="957"/>
      <c r="T75" s="957"/>
      <c r="U75" s="957"/>
      <c r="V75" s="957"/>
      <c r="W75" s="957"/>
      <c r="X75" s="959"/>
      <c r="AA75" s="256">
        <f>IF(E75=D72,0,1)</f>
        <v>0</v>
      </c>
    </row>
    <row r="76" spans="2:28" x14ac:dyDescent="0.25">
      <c r="E76" s="956" t="s">
        <v>581</v>
      </c>
      <c r="F76" s="957" t="s">
        <v>63</v>
      </c>
      <c r="G76" s="957" t="s">
        <v>756</v>
      </c>
      <c r="H76" s="957" t="s">
        <v>757</v>
      </c>
      <c r="I76" s="958" t="s">
        <v>66</v>
      </c>
      <c r="J76" s="958" t="s">
        <v>67</v>
      </c>
      <c r="K76" s="957" t="s">
        <v>68</v>
      </c>
      <c r="L76" s="957" t="s">
        <v>69</v>
      </c>
      <c r="M76" s="957" t="s">
        <v>22</v>
      </c>
      <c r="N76" s="957" t="s">
        <v>758</v>
      </c>
      <c r="O76" s="957" t="s">
        <v>759</v>
      </c>
      <c r="P76" s="957" t="s">
        <v>760</v>
      </c>
      <c r="Q76" s="957" t="s">
        <v>761</v>
      </c>
      <c r="R76" s="957" t="s">
        <v>762</v>
      </c>
      <c r="S76" s="957" t="s">
        <v>763</v>
      </c>
      <c r="T76" s="957" t="s">
        <v>764</v>
      </c>
      <c r="U76" s="957" t="s">
        <v>765</v>
      </c>
      <c r="V76" s="957" t="s">
        <v>766</v>
      </c>
      <c r="W76" s="957" t="s">
        <v>767</v>
      </c>
      <c r="X76" s="959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956">
        <v>1</v>
      </c>
      <c r="F77" s="957" t="s">
        <v>674</v>
      </c>
      <c r="G77" s="957" t="s">
        <v>769</v>
      </c>
      <c r="H77" s="965">
        <v>22.27</v>
      </c>
      <c r="I77" s="957">
        <v>2</v>
      </c>
      <c r="J77" s="957">
        <v>2</v>
      </c>
      <c r="K77" s="957">
        <v>0</v>
      </c>
      <c r="L77" s="957">
        <v>0</v>
      </c>
      <c r="M77" s="957">
        <v>1</v>
      </c>
      <c r="N77" s="957">
        <v>0</v>
      </c>
      <c r="O77" s="957">
        <v>82</v>
      </c>
      <c r="P77" s="957">
        <v>0</v>
      </c>
      <c r="Q77" s="957">
        <v>0</v>
      </c>
      <c r="R77" s="957">
        <v>0</v>
      </c>
      <c r="S77" s="957">
        <v>0</v>
      </c>
      <c r="T77" s="957">
        <v>18</v>
      </c>
      <c r="U77" s="957">
        <v>0</v>
      </c>
      <c r="V77" s="957">
        <v>0</v>
      </c>
      <c r="W77" s="957">
        <v>0</v>
      </c>
      <c r="X77" s="95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956">
        <v>2</v>
      </c>
      <c r="F78" s="957" t="s">
        <v>711</v>
      </c>
      <c r="G78" s="957" t="s">
        <v>770</v>
      </c>
      <c r="H78" s="965">
        <v>21.95</v>
      </c>
      <c r="I78" s="957">
        <v>5</v>
      </c>
      <c r="J78" s="957">
        <v>2</v>
      </c>
      <c r="K78" s="957">
        <v>0</v>
      </c>
      <c r="L78" s="957">
        <v>1</v>
      </c>
      <c r="M78" s="957">
        <v>1</v>
      </c>
      <c r="N78" s="957">
        <v>0</v>
      </c>
      <c r="O78" s="957">
        <v>45</v>
      </c>
      <c r="P78" s="957">
        <v>0</v>
      </c>
      <c r="Q78" s="957">
        <v>4</v>
      </c>
      <c r="R78" s="957">
        <v>99</v>
      </c>
      <c r="S78" s="957">
        <v>0</v>
      </c>
      <c r="T78" s="957">
        <v>18</v>
      </c>
      <c r="U78" s="957">
        <v>0</v>
      </c>
      <c r="V78" s="957">
        <v>28</v>
      </c>
      <c r="W78" s="957">
        <v>18</v>
      </c>
      <c r="X78" s="95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956">
        <v>3</v>
      </c>
      <c r="F79" s="957" t="s">
        <v>802</v>
      </c>
      <c r="G79" s="957" t="s">
        <v>769</v>
      </c>
      <c r="H79" s="965">
        <v>20.11</v>
      </c>
      <c r="I79" s="957">
        <v>4</v>
      </c>
      <c r="J79" s="957">
        <v>1</v>
      </c>
      <c r="K79" s="957">
        <v>0</v>
      </c>
      <c r="L79" s="957">
        <v>0</v>
      </c>
      <c r="M79" s="957">
        <v>1</v>
      </c>
      <c r="N79" s="957">
        <v>0</v>
      </c>
      <c r="O79" s="957">
        <v>10</v>
      </c>
      <c r="P79" s="957">
        <v>0</v>
      </c>
      <c r="Q79" s="957">
        <v>0</v>
      </c>
      <c r="R79" s="957">
        <v>0</v>
      </c>
      <c r="S79" s="957">
        <v>0</v>
      </c>
      <c r="T79" s="957">
        <v>27</v>
      </c>
      <c r="U79" s="957">
        <v>0</v>
      </c>
      <c r="V79" s="957">
        <v>0</v>
      </c>
      <c r="W79" s="957">
        <v>0</v>
      </c>
      <c r="X79" s="959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110</v>
      </c>
      <c r="C80" s="256">
        <f t="shared" ca="1" si="27"/>
        <v>110</v>
      </c>
      <c r="E80" s="956">
        <v>4</v>
      </c>
      <c r="F80" s="957" t="s">
        <v>724</v>
      </c>
      <c r="G80" s="957" t="s">
        <v>769</v>
      </c>
      <c r="H80" s="965">
        <v>18.86</v>
      </c>
      <c r="I80" s="957">
        <v>4</v>
      </c>
      <c r="J80" s="957">
        <v>1</v>
      </c>
      <c r="K80" s="957">
        <v>0</v>
      </c>
      <c r="L80" s="957">
        <v>0</v>
      </c>
      <c r="M80" s="957">
        <v>1</v>
      </c>
      <c r="N80" s="957">
        <v>0</v>
      </c>
      <c r="O80" s="957">
        <v>0</v>
      </c>
      <c r="P80" s="957">
        <v>0</v>
      </c>
      <c r="Q80" s="957">
        <v>14</v>
      </c>
      <c r="R80" s="957">
        <v>0</v>
      </c>
      <c r="S80" s="957">
        <v>0</v>
      </c>
      <c r="T80" s="957">
        <v>0</v>
      </c>
      <c r="U80" s="957">
        <v>0</v>
      </c>
      <c r="V80" s="957">
        <v>24</v>
      </c>
      <c r="W80" s="957">
        <v>0</v>
      </c>
      <c r="X80" s="959">
        <v>0</v>
      </c>
      <c r="Y80" s="256">
        <f t="shared" ca="1" si="25"/>
        <v>110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956">
        <v>5</v>
      </c>
      <c r="F81" s="957" t="s">
        <v>675</v>
      </c>
      <c r="G81" s="957" t="s">
        <v>769</v>
      </c>
      <c r="H81" s="965">
        <v>20.04</v>
      </c>
      <c r="I81" s="957">
        <v>4</v>
      </c>
      <c r="J81" s="957">
        <v>0</v>
      </c>
      <c r="K81" s="957">
        <v>0</v>
      </c>
      <c r="L81" s="957">
        <v>0</v>
      </c>
      <c r="M81" s="957">
        <v>1</v>
      </c>
      <c r="N81" s="957">
        <v>0</v>
      </c>
      <c r="O81" s="957">
        <v>0</v>
      </c>
      <c r="P81" s="957">
        <v>111</v>
      </c>
      <c r="Q81" s="957">
        <v>0</v>
      </c>
      <c r="R81" s="957">
        <v>0</v>
      </c>
      <c r="S81" s="957">
        <v>0</v>
      </c>
      <c r="T81" s="957">
        <v>0</v>
      </c>
      <c r="U81" s="957">
        <v>21</v>
      </c>
      <c r="V81" s="957">
        <v>0</v>
      </c>
      <c r="W81" s="957">
        <v>0</v>
      </c>
      <c r="X81" s="95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956">
        <v>6</v>
      </c>
      <c r="F82" s="957" t="s">
        <v>697</v>
      </c>
      <c r="G82" s="957" t="s">
        <v>770</v>
      </c>
      <c r="H82" s="965">
        <v>23.39</v>
      </c>
      <c r="I82" s="957">
        <v>6</v>
      </c>
      <c r="J82" s="957">
        <v>1</v>
      </c>
      <c r="K82" s="957">
        <v>0</v>
      </c>
      <c r="L82" s="957">
        <v>1</v>
      </c>
      <c r="M82" s="957">
        <v>1</v>
      </c>
      <c r="N82" s="957">
        <v>0</v>
      </c>
      <c r="O82" s="957">
        <v>12</v>
      </c>
      <c r="P82" s="957">
        <v>0</v>
      </c>
      <c r="Q82" s="957">
        <v>84</v>
      </c>
      <c r="R82" s="957">
        <v>40</v>
      </c>
      <c r="S82" s="957">
        <v>0</v>
      </c>
      <c r="T82" s="957">
        <v>25</v>
      </c>
      <c r="U82" s="957">
        <v>0</v>
      </c>
      <c r="V82" s="957">
        <v>18</v>
      </c>
      <c r="W82" s="957">
        <v>17</v>
      </c>
      <c r="X82" s="959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956">
        <v>7</v>
      </c>
      <c r="F83" s="957" t="s">
        <v>672</v>
      </c>
      <c r="G83" s="957" t="s">
        <v>769</v>
      </c>
      <c r="H83" s="965">
        <v>20.52</v>
      </c>
      <c r="I83" s="957">
        <v>4</v>
      </c>
      <c r="J83" s="957">
        <v>0</v>
      </c>
      <c r="K83" s="957">
        <v>1</v>
      </c>
      <c r="L83" s="957">
        <v>0</v>
      </c>
      <c r="M83" s="957">
        <v>1</v>
      </c>
      <c r="N83" s="957">
        <v>0</v>
      </c>
      <c r="O83" s="957">
        <v>0</v>
      </c>
      <c r="P83" s="957">
        <v>0</v>
      </c>
      <c r="Q83" s="957">
        <v>0</v>
      </c>
      <c r="R83" s="957">
        <v>0</v>
      </c>
      <c r="S83" s="957">
        <v>0</v>
      </c>
      <c r="T83" s="957">
        <v>0</v>
      </c>
      <c r="U83" s="957">
        <v>0</v>
      </c>
      <c r="V83" s="957">
        <v>0</v>
      </c>
      <c r="W83" s="957">
        <v>0</v>
      </c>
      <c r="X83" s="959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956">
        <v>8</v>
      </c>
      <c r="F84" s="957" t="s">
        <v>701</v>
      </c>
      <c r="G84" s="957" t="s">
        <v>769</v>
      </c>
      <c r="H84" s="965">
        <v>22.51</v>
      </c>
      <c r="I84" s="957">
        <v>7</v>
      </c>
      <c r="J84" s="957">
        <v>1</v>
      </c>
      <c r="K84" s="957">
        <v>0</v>
      </c>
      <c r="L84" s="957">
        <v>0</v>
      </c>
      <c r="M84" s="957">
        <v>1</v>
      </c>
      <c r="N84" s="957">
        <v>0</v>
      </c>
      <c r="O84" s="957">
        <v>0</v>
      </c>
      <c r="P84" s="957">
        <v>0</v>
      </c>
      <c r="Q84" s="957">
        <v>56</v>
      </c>
      <c r="R84" s="957">
        <v>0</v>
      </c>
      <c r="S84" s="957">
        <v>0</v>
      </c>
      <c r="T84" s="957">
        <v>0</v>
      </c>
      <c r="U84" s="957">
        <v>0</v>
      </c>
      <c r="V84" s="957">
        <v>17</v>
      </c>
      <c r="W84" s="957">
        <v>0</v>
      </c>
      <c r="X84" s="95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956">
        <v>9</v>
      </c>
      <c r="F85" s="957" t="s">
        <v>1</v>
      </c>
      <c r="G85" s="957"/>
      <c r="H85" s="965"/>
      <c r="I85" s="957">
        <v>0</v>
      </c>
      <c r="J85" s="957">
        <v>0</v>
      </c>
      <c r="K85" s="957">
        <v>0</v>
      </c>
      <c r="L85" s="957">
        <v>0</v>
      </c>
      <c r="M85" s="957">
        <v>0</v>
      </c>
      <c r="N85" s="957">
        <v>0</v>
      </c>
      <c r="O85" s="957">
        <v>0</v>
      </c>
      <c r="P85" s="957">
        <v>0</v>
      </c>
      <c r="Q85" s="957">
        <v>0</v>
      </c>
      <c r="R85" s="957">
        <v>0</v>
      </c>
      <c r="S85" s="957">
        <v>0</v>
      </c>
      <c r="T85" s="957">
        <v>0</v>
      </c>
      <c r="U85" s="957">
        <v>0</v>
      </c>
      <c r="V85" s="957">
        <v>0</v>
      </c>
      <c r="W85" s="957">
        <v>0</v>
      </c>
      <c r="X85" s="95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960">
        <v>10</v>
      </c>
      <c r="F86" s="961" t="s">
        <v>1</v>
      </c>
      <c r="G86" s="961"/>
      <c r="H86" s="966"/>
      <c r="I86" s="961">
        <v>0</v>
      </c>
      <c r="J86" s="961">
        <v>0</v>
      </c>
      <c r="K86" s="961">
        <v>0</v>
      </c>
      <c r="L86" s="961">
        <v>0</v>
      </c>
      <c r="M86" s="961">
        <v>0</v>
      </c>
      <c r="N86" s="961">
        <v>0</v>
      </c>
      <c r="O86" s="961">
        <v>0</v>
      </c>
      <c r="P86" s="961">
        <v>0</v>
      </c>
      <c r="Q86" s="961">
        <v>0</v>
      </c>
      <c r="R86" s="961">
        <v>0</v>
      </c>
      <c r="S86" s="961">
        <v>0</v>
      </c>
      <c r="T86" s="961">
        <v>0</v>
      </c>
      <c r="U86" s="961">
        <v>0</v>
      </c>
      <c r="V86" s="961">
        <v>0</v>
      </c>
      <c r="W86" s="961">
        <v>0</v>
      </c>
      <c r="X86" s="96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9</v>
      </c>
      <c r="H92" s="354">
        <v>3</v>
      </c>
      <c r="I92" s="355">
        <v>24</v>
      </c>
      <c r="J92" s="355">
        <v>12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353">
        <v>1</v>
      </c>
      <c r="F94" s="354" t="s">
        <v>587</v>
      </c>
      <c r="G94" s="354" t="s">
        <v>770</v>
      </c>
      <c r="H94" s="362">
        <v>26.95</v>
      </c>
      <c r="I94" s="354">
        <v>7</v>
      </c>
      <c r="J94" s="354">
        <v>1</v>
      </c>
      <c r="K94" s="354">
        <v>1</v>
      </c>
      <c r="L94" s="354">
        <v>2</v>
      </c>
      <c r="M94" s="354">
        <v>1</v>
      </c>
      <c r="N94" s="354">
        <v>120</v>
      </c>
      <c r="O94" s="354">
        <v>36</v>
      </c>
      <c r="P94" s="354">
        <v>20</v>
      </c>
      <c r="Q94" s="354">
        <v>0</v>
      </c>
      <c r="R94" s="354">
        <v>104</v>
      </c>
      <c r="S94" s="354">
        <v>0</v>
      </c>
      <c r="T94" s="354">
        <v>21</v>
      </c>
      <c r="U94" s="354">
        <v>17</v>
      </c>
      <c r="V94" s="354">
        <v>0</v>
      </c>
      <c r="W94" s="354">
        <v>15</v>
      </c>
      <c r="X94" s="356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586</v>
      </c>
      <c r="G95" s="354" t="s">
        <v>769</v>
      </c>
      <c r="H95" s="362">
        <v>26.76</v>
      </c>
      <c r="I95" s="354">
        <v>7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40</v>
      </c>
      <c r="P95" s="354">
        <v>0</v>
      </c>
      <c r="Q95" s="354">
        <v>0</v>
      </c>
      <c r="R95" s="354">
        <v>0</v>
      </c>
      <c r="S95" s="354">
        <v>0</v>
      </c>
      <c r="T95" s="354">
        <v>15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353">
        <v>3</v>
      </c>
      <c r="F96" s="354" t="s">
        <v>659</v>
      </c>
      <c r="G96" s="354" t="s">
        <v>770</v>
      </c>
      <c r="H96" s="362">
        <v>22.34</v>
      </c>
      <c r="I96" s="354">
        <v>3</v>
      </c>
      <c r="J96" s="354">
        <v>1</v>
      </c>
      <c r="K96" s="354">
        <v>0</v>
      </c>
      <c r="L96" s="354">
        <v>1</v>
      </c>
      <c r="M96" s="354">
        <v>1</v>
      </c>
      <c r="N96" s="354">
        <v>0</v>
      </c>
      <c r="O96" s="354">
        <v>46</v>
      </c>
      <c r="P96" s="354">
        <v>10</v>
      </c>
      <c r="Q96" s="354">
        <v>0</v>
      </c>
      <c r="R96" s="354">
        <v>6</v>
      </c>
      <c r="S96" s="354">
        <v>0</v>
      </c>
      <c r="T96" s="354">
        <v>23</v>
      </c>
      <c r="U96" s="354">
        <v>20</v>
      </c>
      <c r="V96" s="354">
        <v>0</v>
      </c>
      <c r="W96" s="354">
        <v>22</v>
      </c>
      <c r="X96" s="356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693</v>
      </c>
      <c r="G97" s="354" t="s">
        <v>770</v>
      </c>
      <c r="H97" s="362">
        <v>26.84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0</v>
      </c>
      <c r="O97" s="354">
        <v>61</v>
      </c>
      <c r="P97" s="354">
        <v>81</v>
      </c>
      <c r="Q97" s="354">
        <v>40</v>
      </c>
      <c r="R97" s="354">
        <v>0</v>
      </c>
      <c r="S97" s="354">
        <v>0</v>
      </c>
      <c r="T97" s="354">
        <v>17</v>
      </c>
      <c r="U97" s="354">
        <v>21</v>
      </c>
      <c r="V97" s="354">
        <v>18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353">
        <v>5</v>
      </c>
      <c r="F98" s="354" t="s">
        <v>588</v>
      </c>
      <c r="G98" s="354" t="s">
        <v>770</v>
      </c>
      <c r="H98" s="362">
        <v>25.3</v>
      </c>
      <c r="I98" s="354">
        <v>6</v>
      </c>
      <c r="J98" s="354">
        <v>1</v>
      </c>
      <c r="K98" s="354">
        <v>1</v>
      </c>
      <c r="L98" s="354">
        <v>2</v>
      </c>
      <c r="M98" s="354">
        <v>1</v>
      </c>
      <c r="N98" s="354">
        <v>20</v>
      </c>
      <c r="O98" s="354">
        <v>0</v>
      </c>
      <c r="P98" s="354">
        <v>2</v>
      </c>
      <c r="Q98" s="354">
        <v>0</v>
      </c>
      <c r="R98" s="354">
        <v>40</v>
      </c>
      <c r="S98" s="354">
        <v>48</v>
      </c>
      <c r="T98" s="354">
        <v>0</v>
      </c>
      <c r="U98" s="354">
        <v>27</v>
      </c>
      <c r="V98" s="354">
        <v>0</v>
      </c>
      <c r="W98" s="354">
        <v>22</v>
      </c>
      <c r="X98" s="356">
        <v>14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353">
        <v>6</v>
      </c>
      <c r="F99" s="354" t="s">
        <v>578</v>
      </c>
      <c r="G99" s="354" t="s">
        <v>770</v>
      </c>
      <c r="H99" s="362">
        <v>20.59</v>
      </c>
      <c r="I99" s="354">
        <v>3</v>
      </c>
      <c r="J99" s="354">
        <v>1</v>
      </c>
      <c r="K99" s="354">
        <v>1</v>
      </c>
      <c r="L99" s="354">
        <v>1</v>
      </c>
      <c r="M99" s="354">
        <v>1</v>
      </c>
      <c r="N99" s="354">
        <v>0</v>
      </c>
      <c r="O99" s="354">
        <v>40</v>
      </c>
      <c r="P99" s="354">
        <v>2</v>
      </c>
      <c r="Q99" s="354">
        <v>35</v>
      </c>
      <c r="R99" s="354">
        <v>0</v>
      </c>
      <c r="S99" s="354">
        <v>0</v>
      </c>
      <c r="T99" s="354">
        <v>19</v>
      </c>
      <c r="U99" s="354">
        <v>28</v>
      </c>
      <c r="V99" s="354">
        <v>26</v>
      </c>
      <c r="W99" s="354">
        <v>0</v>
      </c>
      <c r="X99" s="356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579</v>
      </c>
      <c r="G100" s="354" t="s">
        <v>770</v>
      </c>
      <c r="H100" s="362">
        <v>28.84</v>
      </c>
      <c r="I100" s="354">
        <v>4</v>
      </c>
      <c r="J100" s="354">
        <v>4</v>
      </c>
      <c r="K100" s="354">
        <v>1</v>
      </c>
      <c r="L100" s="354">
        <v>1</v>
      </c>
      <c r="M100" s="354">
        <v>1</v>
      </c>
      <c r="N100" s="354">
        <v>0</v>
      </c>
      <c r="O100" s="354">
        <v>40</v>
      </c>
      <c r="P100" s="354">
        <v>40</v>
      </c>
      <c r="Q100" s="354">
        <v>0</v>
      </c>
      <c r="R100" s="354">
        <v>0</v>
      </c>
      <c r="S100" s="354">
        <v>78</v>
      </c>
      <c r="T100" s="354">
        <v>18</v>
      </c>
      <c r="U100" s="354">
        <v>16</v>
      </c>
      <c r="V100" s="354">
        <v>0</v>
      </c>
      <c r="W100" s="354">
        <v>0</v>
      </c>
      <c r="X100" s="356">
        <v>15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736</v>
      </c>
      <c r="G101" s="354" t="s">
        <v>770</v>
      </c>
      <c r="H101" s="362">
        <v>18.350000000000001</v>
      </c>
      <c r="I101" s="354">
        <v>4</v>
      </c>
      <c r="J101" s="354">
        <v>1</v>
      </c>
      <c r="K101" s="354">
        <v>0</v>
      </c>
      <c r="L101" s="354">
        <v>1</v>
      </c>
      <c r="M101" s="354">
        <v>1</v>
      </c>
      <c r="N101" s="354">
        <v>0</v>
      </c>
      <c r="O101" s="354">
        <v>4</v>
      </c>
      <c r="P101" s="354">
        <v>0</v>
      </c>
      <c r="Q101" s="354">
        <v>80</v>
      </c>
      <c r="R101" s="354">
        <v>60</v>
      </c>
      <c r="S101" s="354">
        <v>0</v>
      </c>
      <c r="T101" s="354">
        <v>31</v>
      </c>
      <c r="U101" s="354">
        <v>0</v>
      </c>
      <c r="V101" s="354">
        <v>30</v>
      </c>
      <c r="W101" s="354">
        <v>18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939" t="s">
        <v>749</v>
      </c>
      <c r="F108" s="940" t="s">
        <v>750</v>
      </c>
      <c r="G108" s="940" t="s">
        <v>751</v>
      </c>
      <c r="H108" s="940" t="s">
        <v>752</v>
      </c>
      <c r="I108" s="940" t="s">
        <v>753</v>
      </c>
      <c r="J108" s="940" t="s">
        <v>754</v>
      </c>
      <c r="K108" s="940" t="s">
        <v>755</v>
      </c>
      <c r="L108" s="940"/>
      <c r="M108" s="940"/>
      <c r="N108" s="940"/>
      <c r="O108" s="940"/>
      <c r="P108" s="940"/>
      <c r="Q108" s="940"/>
      <c r="R108" s="940"/>
      <c r="S108" s="940"/>
      <c r="T108" s="940"/>
      <c r="U108" s="940"/>
      <c r="V108" s="940"/>
      <c r="W108" s="940"/>
      <c r="X108" s="94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949">
        <v>7</v>
      </c>
      <c r="F109" s="950">
        <v>8</v>
      </c>
      <c r="G109" s="943">
        <v>4</v>
      </c>
      <c r="H109" s="943">
        <v>8</v>
      </c>
      <c r="I109" s="944">
        <v>11</v>
      </c>
      <c r="J109" s="944">
        <v>24</v>
      </c>
      <c r="K109" s="943">
        <v>46</v>
      </c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  <c r="V109" s="943"/>
      <c r="W109" s="943"/>
      <c r="X109" s="945"/>
      <c r="AA109" s="256">
        <f>IF(E109=D106,0,1)</f>
        <v>0</v>
      </c>
    </row>
    <row r="110" spans="2:28" x14ac:dyDescent="0.25">
      <c r="E110" s="942" t="s">
        <v>581</v>
      </c>
      <c r="F110" s="943" t="s">
        <v>63</v>
      </c>
      <c r="G110" s="943" t="s">
        <v>756</v>
      </c>
      <c r="H110" s="943" t="s">
        <v>757</v>
      </c>
      <c r="I110" s="944" t="s">
        <v>66</v>
      </c>
      <c r="J110" s="944" t="s">
        <v>67</v>
      </c>
      <c r="K110" s="943" t="s">
        <v>68</v>
      </c>
      <c r="L110" s="943" t="s">
        <v>69</v>
      </c>
      <c r="M110" s="943" t="s">
        <v>22</v>
      </c>
      <c r="N110" s="943" t="s">
        <v>758</v>
      </c>
      <c r="O110" s="943" t="s">
        <v>759</v>
      </c>
      <c r="P110" s="943" t="s">
        <v>760</v>
      </c>
      <c r="Q110" s="943" t="s">
        <v>761</v>
      </c>
      <c r="R110" s="943" t="s">
        <v>762</v>
      </c>
      <c r="S110" s="943" t="s">
        <v>763</v>
      </c>
      <c r="T110" s="943" t="s">
        <v>764</v>
      </c>
      <c r="U110" s="943" t="s">
        <v>765</v>
      </c>
      <c r="V110" s="943" t="s">
        <v>766</v>
      </c>
      <c r="W110" s="943" t="s">
        <v>767</v>
      </c>
      <c r="X110" s="945" t="s">
        <v>768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942">
        <v>1</v>
      </c>
      <c r="F111" s="943" t="s">
        <v>593</v>
      </c>
      <c r="G111" s="943" t="s">
        <v>769</v>
      </c>
      <c r="H111" s="951">
        <v>21.76</v>
      </c>
      <c r="I111" s="943">
        <v>6</v>
      </c>
      <c r="J111" s="943">
        <v>0</v>
      </c>
      <c r="K111" s="943">
        <v>0</v>
      </c>
      <c r="L111" s="943">
        <v>0</v>
      </c>
      <c r="M111" s="943">
        <v>1</v>
      </c>
      <c r="N111" s="943">
        <v>0</v>
      </c>
      <c r="O111" s="943">
        <v>0</v>
      </c>
      <c r="P111" s="943">
        <v>0</v>
      </c>
      <c r="Q111" s="943">
        <v>0</v>
      </c>
      <c r="R111" s="943">
        <v>0</v>
      </c>
      <c r="S111" s="943">
        <v>0</v>
      </c>
      <c r="T111" s="943">
        <v>0</v>
      </c>
      <c r="U111" s="943">
        <v>0</v>
      </c>
      <c r="V111" s="943">
        <v>0</v>
      </c>
      <c r="W111" s="943">
        <v>0</v>
      </c>
      <c r="X111" s="945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942">
        <v>2</v>
      </c>
      <c r="F112" s="943" t="s">
        <v>815</v>
      </c>
      <c r="G112" s="943" t="s">
        <v>769</v>
      </c>
      <c r="H112" s="951">
        <v>19.64</v>
      </c>
      <c r="I112" s="943">
        <v>3</v>
      </c>
      <c r="J112" s="943">
        <v>1</v>
      </c>
      <c r="K112" s="943">
        <v>0</v>
      </c>
      <c r="L112" s="943">
        <v>1</v>
      </c>
      <c r="M112" s="943">
        <v>1</v>
      </c>
      <c r="N112" s="943">
        <v>20</v>
      </c>
      <c r="O112" s="943">
        <v>0</v>
      </c>
      <c r="P112" s="943">
        <v>0</v>
      </c>
      <c r="Q112" s="943">
        <v>40</v>
      </c>
      <c r="R112" s="943">
        <v>0</v>
      </c>
      <c r="S112" s="943">
        <v>0</v>
      </c>
      <c r="T112" s="943">
        <v>0</v>
      </c>
      <c r="U112" s="943">
        <v>0</v>
      </c>
      <c r="V112" s="943">
        <v>21</v>
      </c>
      <c r="W112" s="943">
        <v>0</v>
      </c>
      <c r="X112" s="945">
        <v>0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942">
        <v>3</v>
      </c>
      <c r="F113" s="943" t="s">
        <v>591</v>
      </c>
      <c r="G113" s="943" t="s">
        <v>769</v>
      </c>
      <c r="H113" s="951">
        <v>28</v>
      </c>
      <c r="I113" s="943">
        <v>2</v>
      </c>
      <c r="J113" s="943">
        <v>2</v>
      </c>
      <c r="K113" s="943">
        <v>1</v>
      </c>
      <c r="L113" s="943">
        <v>0</v>
      </c>
      <c r="M113" s="943">
        <v>1</v>
      </c>
      <c r="N113" s="943">
        <v>0</v>
      </c>
      <c r="O113" s="943">
        <v>0</v>
      </c>
      <c r="P113" s="943">
        <v>50</v>
      </c>
      <c r="Q113" s="943">
        <v>0</v>
      </c>
      <c r="R113" s="943">
        <v>0</v>
      </c>
      <c r="S113" s="943">
        <v>0</v>
      </c>
      <c r="T113" s="943">
        <v>0</v>
      </c>
      <c r="U113" s="943">
        <v>17</v>
      </c>
      <c r="V113" s="943">
        <v>0</v>
      </c>
      <c r="W113" s="943">
        <v>0</v>
      </c>
      <c r="X113" s="945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942">
        <v>4</v>
      </c>
      <c r="F114" s="943" t="s">
        <v>666</v>
      </c>
      <c r="G114" s="943" t="s">
        <v>770</v>
      </c>
      <c r="H114" s="951">
        <v>22.62</v>
      </c>
      <c r="I114" s="943">
        <v>0</v>
      </c>
      <c r="J114" s="943">
        <v>3</v>
      </c>
      <c r="K114" s="943">
        <v>0</v>
      </c>
      <c r="L114" s="943">
        <v>2</v>
      </c>
      <c r="M114" s="943">
        <v>1</v>
      </c>
      <c r="N114" s="943">
        <v>20</v>
      </c>
      <c r="O114" s="943">
        <v>0</v>
      </c>
      <c r="P114" s="943">
        <v>64</v>
      </c>
      <c r="Q114" s="943">
        <v>0</v>
      </c>
      <c r="R114" s="943">
        <v>40</v>
      </c>
      <c r="S114" s="943">
        <v>20</v>
      </c>
      <c r="T114" s="943">
        <v>0</v>
      </c>
      <c r="U114" s="943">
        <v>24</v>
      </c>
      <c r="V114" s="943">
        <v>0</v>
      </c>
      <c r="W114" s="943">
        <v>19</v>
      </c>
      <c r="X114" s="945">
        <v>19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942">
        <v>5</v>
      </c>
      <c r="F115" s="943" t="s">
        <v>784</v>
      </c>
      <c r="G115" s="943" t="s">
        <v>769</v>
      </c>
      <c r="H115" s="951">
        <v>17.2</v>
      </c>
      <c r="I115" s="943">
        <v>0</v>
      </c>
      <c r="J115" s="943">
        <v>0</v>
      </c>
      <c r="K115" s="943">
        <v>0</v>
      </c>
      <c r="L115" s="943">
        <v>0</v>
      </c>
      <c r="M115" s="943">
        <v>1</v>
      </c>
      <c r="N115" s="943">
        <v>0</v>
      </c>
      <c r="O115" s="943">
        <v>0</v>
      </c>
      <c r="P115" s="943">
        <v>0</v>
      </c>
      <c r="Q115" s="943">
        <v>0</v>
      </c>
      <c r="R115" s="943">
        <v>0</v>
      </c>
      <c r="S115" s="943">
        <v>0</v>
      </c>
      <c r="T115" s="943">
        <v>0</v>
      </c>
      <c r="U115" s="943">
        <v>0</v>
      </c>
      <c r="V115" s="943">
        <v>0</v>
      </c>
      <c r="W115" s="943">
        <v>0</v>
      </c>
      <c r="X115" s="945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942">
        <v>6</v>
      </c>
      <c r="F116" s="943" t="s">
        <v>634</v>
      </c>
      <c r="G116" s="943" t="s">
        <v>769</v>
      </c>
      <c r="H116" s="951">
        <v>14.18</v>
      </c>
      <c r="I116" s="943">
        <v>2</v>
      </c>
      <c r="J116" s="943">
        <v>0</v>
      </c>
      <c r="K116" s="943">
        <v>0</v>
      </c>
      <c r="L116" s="943">
        <v>0</v>
      </c>
      <c r="M116" s="943">
        <v>1</v>
      </c>
      <c r="N116" s="943">
        <v>0</v>
      </c>
      <c r="O116" s="943">
        <v>0</v>
      </c>
      <c r="P116" s="943">
        <v>0</v>
      </c>
      <c r="Q116" s="943">
        <v>0</v>
      </c>
      <c r="R116" s="943">
        <v>0</v>
      </c>
      <c r="S116" s="943">
        <v>0</v>
      </c>
      <c r="T116" s="943">
        <v>0</v>
      </c>
      <c r="U116" s="943">
        <v>0</v>
      </c>
      <c r="V116" s="943">
        <v>0</v>
      </c>
      <c r="W116" s="943">
        <v>0</v>
      </c>
      <c r="X116" s="945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942">
        <v>7</v>
      </c>
      <c r="F117" s="943" t="s">
        <v>595</v>
      </c>
      <c r="G117" s="943" t="s">
        <v>770</v>
      </c>
      <c r="H117" s="951">
        <v>26.88</v>
      </c>
      <c r="I117" s="943">
        <v>6</v>
      </c>
      <c r="J117" s="943">
        <v>3</v>
      </c>
      <c r="K117" s="943">
        <v>0</v>
      </c>
      <c r="L117" s="943">
        <v>1</v>
      </c>
      <c r="M117" s="943">
        <v>1</v>
      </c>
      <c r="N117" s="943">
        <v>0</v>
      </c>
      <c r="O117" s="943">
        <v>0</v>
      </c>
      <c r="P117" s="943">
        <v>0</v>
      </c>
      <c r="Q117" s="943">
        <v>52</v>
      </c>
      <c r="R117" s="943">
        <v>32</v>
      </c>
      <c r="S117" s="943">
        <v>36</v>
      </c>
      <c r="T117" s="943">
        <v>0</v>
      </c>
      <c r="U117" s="943">
        <v>0</v>
      </c>
      <c r="V117" s="943">
        <v>21</v>
      </c>
      <c r="W117" s="943">
        <v>20</v>
      </c>
      <c r="X117" s="945">
        <v>13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942">
        <v>8</v>
      </c>
      <c r="F118" s="943" t="s">
        <v>695</v>
      </c>
      <c r="G118" s="943" t="s">
        <v>769</v>
      </c>
      <c r="H118" s="951">
        <v>21.68</v>
      </c>
      <c r="I118" s="943">
        <v>4</v>
      </c>
      <c r="J118" s="943">
        <v>1</v>
      </c>
      <c r="K118" s="943">
        <v>0</v>
      </c>
      <c r="L118" s="943">
        <v>0</v>
      </c>
      <c r="M118" s="943">
        <v>1</v>
      </c>
      <c r="N118" s="943">
        <v>0</v>
      </c>
      <c r="O118" s="943">
        <v>32</v>
      </c>
      <c r="P118" s="943">
        <v>0</v>
      </c>
      <c r="Q118" s="943">
        <v>0</v>
      </c>
      <c r="R118" s="943">
        <v>0</v>
      </c>
      <c r="S118" s="943">
        <v>0</v>
      </c>
      <c r="T118" s="943">
        <v>21</v>
      </c>
      <c r="U118" s="943">
        <v>0</v>
      </c>
      <c r="V118" s="943">
        <v>0</v>
      </c>
      <c r="W118" s="943">
        <v>0</v>
      </c>
      <c r="X118" s="945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942">
        <v>9</v>
      </c>
      <c r="F119" s="943" t="s">
        <v>1</v>
      </c>
      <c r="G119" s="943"/>
      <c r="H119" s="951"/>
      <c r="I119" s="943">
        <v>0</v>
      </c>
      <c r="J119" s="943">
        <v>0</v>
      </c>
      <c r="K119" s="943">
        <v>0</v>
      </c>
      <c r="L119" s="943">
        <v>0</v>
      </c>
      <c r="M119" s="943">
        <v>0</v>
      </c>
      <c r="N119" s="943">
        <v>0</v>
      </c>
      <c r="O119" s="943">
        <v>0</v>
      </c>
      <c r="P119" s="943">
        <v>0</v>
      </c>
      <c r="Q119" s="943">
        <v>0</v>
      </c>
      <c r="R119" s="943">
        <v>0</v>
      </c>
      <c r="S119" s="943">
        <v>0</v>
      </c>
      <c r="T119" s="943">
        <v>0</v>
      </c>
      <c r="U119" s="943">
        <v>0</v>
      </c>
      <c r="V119" s="943">
        <v>0</v>
      </c>
      <c r="W119" s="943">
        <v>0</v>
      </c>
      <c r="X119" s="94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946">
        <v>10</v>
      </c>
      <c r="F120" s="947" t="s">
        <v>1</v>
      </c>
      <c r="G120" s="947"/>
      <c r="H120" s="952"/>
      <c r="I120" s="947">
        <v>0</v>
      </c>
      <c r="J120" s="947">
        <v>0</v>
      </c>
      <c r="K120" s="947">
        <v>0</v>
      </c>
      <c r="L120" s="947">
        <v>0</v>
      </c>
      <c r="M120" s="947">
        <v>0</v>
      </c>
      <c r="N120" s="947">
        <v>0</v>
      </c>
      <c r="O120" s="947">
        <v>0</v>
      </c>
      <c r="P120" s="947">
        <v>0</v>
      </c>
      <c r="Q120" s="947">
        <v>0</v>
      </c>
      <c r="R120" s="947">
        <v>0</v>
      </c>
      <c r="S120" s="947">
        <v>0</v>
      </c>
      <c r="T120" s="947">
        <v>0</v>
      </c>
      <c r="U120" s="947">
        <v>0</v>
      </c>
      <c r="V120" s="947">
        <v>0</v>
      </c>
      <c r="W120" s="947">
        <v>0</v>
      </c>
      <c r="X120" s="94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69" t="s">
        <v>749</v>
      </c>
      <c r="F125" s="870" t="s">
        <v>750</v>
      </c>
      <c r="G125" s="870" t="s">
        <v>751</v>
      </c>
      <c r="H125" s="870" t="s">
        <v>752</v>
      </c>
      <c r="I125" s="870" t="s">
        <v>753</v>
      </c>
      <c r="J125" s="870" t="s">
        <v>754</v>
      </c>
      <c r="K125" s="870" t="s">
        <v>755</v>
      </c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79">
        <v>8</v>
      </c>
      <c r="F126" s="880">
        <v>7</v>
      </c>
      <c r="G126" s="873">
        <v>8</v>
      </c>
      <c r="H126" s="873">
        <v>4</v>
      </c>
      <c r="I126" s="874">
        <v>24</v>
      </c>
      <c r="J126" s="874">
        <v>11</v>
      </c>
      <c r="K126" s="873">
        <v>81</v>
      </c>
      <c r="L126" s="873"/>
      <c r="M126" s="873"/>
      <c r="N126" s="873"/>
      <c r="O126" s="873"/>
      <c r="P126" s="873"/>
      <c r="Q126" s="873"/>
      <c r="R126" s="873"/>
      <c r="S126" s="873"/>
      <c r="T126" s="873"/>
      <c r="U126" s="873"/>
      <c r="V126" s="873"/>
      <c r="W126" s="873"/>
      <c r="X126" s="875"/>
      <c r="AA126" s="256">
        <f>IF(E126=D123,0,1)</f>
        <v>0</v>
      </c>
    </row>
    <row r="127" spans="2:28" x14ac:dyDescent="0.25">
      <c r="E127" s="872" t="s">
        <v>581</v>
      </c>
      <c r="F127" s="873" t="s">
        <v>63</v>
      </c>
      <c r="G127" s="873" t="s">
        <v>756</v>
      </c>
      <c r="H127" s="873" t="s">
        <v>757</v>
      </c>
      <c r="I127" s="874" t="s">
        <v>66</v>
      </c>
      <c r="J127" s="874" t="s">
        <v>67</v>
      </c>
      <c r="K127" s="873" t="s">
        <v>68</v>
      </c>
      <c r="L127" s="873" t="s">
        <v>69</v>
      </c>
      <c r="M127" s="873" t="s">
        <v>22</v>
      </c>
      <c r="N127" s="873" t="s">
        <v>758</v>
      </c>
      <c r="O127" s="873" t="s">
        <v>759</v>
      </c>
      <c r="P127" s="873" t="s">
        <v>760</v>
      </c>
      <c r="Q127" s="873" t="s">
        <v>761</v>
      </c>
      <c r="R127" s="873" t="s">
        <v>762</v>
      </c>
      <c r="S127" s="873" t="s">
        <v>763</v>
      </c>
      <c r="T127" s="873" t="s">
        <v>764</v>
      </c>
      <c r="U127" s="873" t="s">
        <v>765</v>
      </c>
      <c r="V127" s="873" t="s">
        <v>766</v>
      </c>
      <c r="W127" s="873" t="s">
        <v>767</v>
      </c>
      <c r="X127" s="875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72">
        <v>1</v>
      </c>
      <c r="F128" s="873" t="s">
        <v>596</v>
      </c>
      <c r="G128" s="873" t="s">
        <v>770</v>
      </c>
      <c r="H128" s="881">
        <v>23.48</v>
      </c>
      <c r="I128" s="873">
        <v>4</v>
      </c>
      <c r="J128" s="873">
        <v>3</v>
      </c>
      <c r="K128" s="873">
        <v>0</v>
      </c>
      <c r="L128" s="873">
        <v>1</v>
      </c>
      <c r="M128" s="873">
        <v>1</v>
      </c>
      <c r="N128" s="873">
        <v>0</v>
      </c>
      <c r="O128" s="873">
        <v>2</v>
      </c>
      <c r="P128" s="873">
        <v>56</v>
      </c>
      <c r="Q128" s="873">
        <v>40</v>
      </c>
      <c r="R128" s="873">
        <v>0</v>
      </c>
      <c r="S128" s="873">
        <v>0</v>
      </c>
      <c r="T128" s="873">
        <v>31</v>
      </c>
      <c r="U128" s="873">
        <v>17</v>
      </c>
      <c r="V128" s="873">
        <v>16</v>
      </c>
      <c r="W128" s="873">
        <v>0</v>
      </c>
      <c r="X128" s="87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72">
        <v>2</v>
      </c>
      <c r="F129" s="873" t="s">
        <v>597</v>
      </c>
      <c r="G129" s="873" t="s">
        <v>770</v>
      </c>
      <c r="H129" s="881">
        <v>20.73</v>
      </c>
      <c r="I129" s="873">
        <v>4</v>
      </c>
      <c r="J129" s="873">
        <v>3</v>
      </c>
      <c r="K129" s="873">
        <v>0</v>
      </c>
      <c r="L129" s="873">
        <v>1</v>
      </c>
      <c r="M129" s="873">
        <v>1</v>
      </c>
      <c r="N129" s="873">
        <v>0</v>
      </c>
      <c r="O129" s="873">
        <v>12</v>
      </c>
      <c r="P129" s="873">
        <v>20</v>
      </c>
      <c r="Q129" s="873">
        <v>0</v>
      </c>
      <c r="R129" s="873">
        <v>68</v>
      </c>
      <c r="S129" s="873">
        <v>0</v>
      </c>
      <c r="T129" s="873">
        <v>22</v>
      </c>
      <c r="U129" s="873">
        <v>22</v>
      </c>
      <c r="V129" s="873">
        <v>0</v>
      </c>
      <c r="W129" s="873">
        <v>24</v>
      </c>
      <c r="X129" s="875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872">
        <v>3</v>
      </c>
      <c r="F130" s="873" t="s">
        <v>772</v>
      </c>
      <c r="G130" s="873" t="s">
        <v>770</v>
      </c>
      <c r="H130" s="881">
        <v>27.26</v>
      </c>
      <c r="I130" s="873">
        <v>6</v>
      </c>
      <c r="J130" s="873">
        <v>2</v>
      </c>
      <c r="K130" s="873">
        <v>0</v>
      </c>
      <c r="L130" s="873">
        <v>2</v>
      </c>
      <c r="M130" s="873">
        <v>1</v>
      </c>
      <c r="N130" s="873">
        <v>40</v>
      </c>
      <c r="O130" s="873">
        <v>8</v>
      </c>
      <c r="P130" s="873">
        <v>0</v>
      </c>
      <c r="Q130" s="873">
        <v>81</v>
      </c>
      <c r="R130" s="873">
        <v>52</v>
      </c>
      <c r="S130" s="873">
        <v>0</v>
      </c>
      <c r="T130" s="873">
        <v>17</v>
      </c>
      <c r="U130" s="873">
        <v>0</v>
      </c>
      <c r="V130" s="873">
        <v>15</v>
      </c>
      <c r="W130" s="873">
        <v>21</v>
      </c>
      <c r="X130" s="87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872">
        <v>4</v>
      </c>
      <c r="F131" s="873" t="s">
        <v>725</v>
      </c>
      <c r="G131" s="873" t="s">
        <v>769</v>
      </c>
      <c r="H131" s="881">
        <v>22.99</v>
      </c>
      <c r="I131" s="873">
        <v>4</v>
      </c>
      <c r="J131" s="873">
        <v>2</v>
      </c>
      <c r="K131" s="873">
        <v>0</v>
      </c>
      <c r="L131" s="873">
        <v>1</v>
      </c>
      <c r="M131" s="873">
        <v>1</v>
      </c>
      <c r="N131" s="873">
        <v>8</v>
      </c>
      <c r="O131" s="873">
        <v>24</v>
      </c>
      <c r="P131" s="873">
        <v>0</v>
      </c>
      <c r="Q131" s="873">
        <v>5</v>
      </c>
      <c r="R131" s="873">
        <v>0</v>
      </c>
      <c r="S131" s="873">
        <v>0</v>
      </c>
      <c r="T131" s="873">
        <v>19</v>
      </c>
      <c r="U131" s="873">
        <v>0</v>
      </c>
      <c r="V131" s="873">
        <v>20</v>
      </c>
      <c r="W131" s="873">
        <v>0</v>
      </c>
      <c r="X131" s="875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872">
        <v>5</v>
      </c>
      <c r="F132" s="873" t="s">
        <v>814</v>
      </c>
      <c r="G132" s="873" t="s">
        <v>770</v>
      </c>
      <c r="H132" s="881">
        <v>22.77</v>
      </c>
      <c r="I132" s="873">
        <v>6</v>
      </c>
      <c r="J132" s="873">
        <v>1</v>
      </c>
      <c r="K132" s="873">
        <v>0</v>
      </c>
      <c r="L132" s="873">
        <v>1</v>
      </c>
      <c r="M132" s="873">
        <v>1</v>
      </c>
      <c r="N132" s="873">
        <v>0</v>
      </c>
      <c r="O132" s="873">
        <v>40</v>
      </c>
      <c r="P132" s="873">
        <v>20</v>
      </c>
      <c r="Q132" s="873">
        <v>106</v>
      </c>
      <c r="R132" s="873">
        <v>0</v>
      </c>
      <c r="S132" s="873">
        <v>0</v>
      </c>
      <c r="T132" s="873">
        <v>27</v>
      </c>
      <c r="U132" s="873">
        <v>18</v>
      </c>
      <c r="V132" s="873">
        <v>21</v>
      </c>
      <c r="W132" s="873">
        <v>0</v>
      </c>
      <c r="X132" s="875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72">
        <v>6</v>
      </c>
      <c r="F133" s="873" t="s">
        <v>771</v>
      </c>
      <c r="G133" s="873" t="s">
        <v>770</v>
      </c>
      <c r="H133" s="881">
        <v>26.37</v>
      </c>
      <c r="I133" s="873">
        <v>6</v>
      </c>
      <c r="J133" s="873">
        <v>2</v>
      </c>
      <c r="K133" s="873">
        <v>0</v>
      </c>
      <c r="L133" s="873">
        <v>1</v>
      </c>
      <c r="M133" s="873">
        <v>1</v>
      </c>
      <c r="N133" s="873">
        <v>0</v>
      </c>
      <c r="O133" s="873">
        <v>55</v>
      </c>
      <c r="P133" s="873">
        <v>24</v>
      </c>
      <c r="Q133" s="873">
        <v>86</v>
      </c>
      <c r="R133" s="873">
        <v>0</v>
      </c>
      <c r="S133" s="873">
        <v>0</v>
      </c>
      <c r="T133" s="873">
        <v>21</v>
      </c>
      <c r="U133" s="873">
        <v>19</v>
      </c>
      <c r="V133" s="873">
        <v>17</v>
      </c>
      <c r="W133" s="873">
        <v>0</v>
      </c>
      <c r="X133" s="875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872">
        <v>7</v>
      </c>
      <c r="F134" s="873" t="s">
        <v>599</v>
      </c>
      <c r="G134" s="873" t="s">
        <v>769</v>
      </c>
      <c r="H134" s="881">
        <v>26.6</v>
      </c>
      <c r="I134" s="873">
        <v>6</v>
      </c>
      <c r="J134" s="873">
        <v>4</v>
      </c>
      <c r="K134" s="873">
        <v>1</v>
      </c>
      <c r="L134" s="873">
        <v>0</v>
      </c>
      <c r="M134" s="873">
        <v>1</v>
      </c>
      <c r="N134" s="873">
        <v>0</v>
      </c>
      <c r="O134" s="873">
        <v>39</v>
      </c>
      <c r="P134" s="873">
        <v>68</v>
      </c>
      <c r="Q134" s="873">
        <v>0</v>
      </c>
      <c r="R134" s="873">
        <v>0</v>
      </c>
      <c r="S134" s="873">
        <v>0</v>
      </c>
      <c r="T134" s="873">
        <v>17</v>
      </c>
      <c r="U134" s="873">
        <v>21</v>
      </c>
      <c r="V134" s="873">
        <v>0</v>
      </c>
      <c r="W134" s="873">
        <v>0</v>
      </c>
      <c r="X134" s="875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872">
        <v>8</v>
      </c>
      <c r="F135" s="873" t="s">
        <v>654</v>
      </c>
      <c r="G135" s="873" t="s">
        <v>770</v>
      </c>
      <c r="H135" s="881">
        <v>24.63</v>
      </c>
      <c r="I135" s="873">
        <v>2</v>
      </c>
      <c r="J135" s="873">
        <v>3</v>
      </c>
      <c r="K135" s="873">
        <v>0</v>
      </c>
      <c r="L135" s="873">
        <v>1</v>
      </c>
      <c r="M135" s="873">
        <v>0</v>
      </c>
      <c r="N135" s="873">
        <v>0</v>
      </c>
      <c r="O135" s="873">
        <v>0</v>
      </c>
      <c r="P135" s="873">
        <v>58</v>
      </c>
      <c r="Q135" s="873">
        <v>30</v>
      </c>
      <c r="R135" s="873">
        <v>48</v>
      </c>
      <c r="S135" s="873">
        <v>0</v>
      </c>
      <c r="T135" s="873">
        <v>0</v>
      </c>
      <c r="U135" s="873">
        <v>18</v>
      </c>
      <c r="V135" s="873">
        <v>22</v>
      </c>
      <c r="W135" s="873">
        <v>20</v>
      </c>
      <c r="X135" s="875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185</v>
      </c>
      <c r="E136" s="872">
        <v>9</v>
      </c>
      <c r="F136" s="873" t="s">
        <v>806</v>
      </c>
      <c r="G136" s="873"/>
      <c r="H136" s="881"/>
      <c r="I136" s="873">
        <v>0</v>
      </c>
      <c r="J136" s="873">
        <v>0</v>
      </c>
      <c r="K136" s="873">
        <v>0</v>
      </c>
      <c r="L136" s="873">
        <v>0</v>
      </c>
      <c r="M136" s="873">
        <v>1</v>
      </c>
      <c r="N136" s="873">
        <v>0</v>
      </c>
      <c r="O136" s="873">
        <v>0</v>
      </c>
      <c r="P136" s="873">
        <v>0</v>
      </c>
      <c r="Q136" s="873">
        <v>0</v>
      </c>
      <c r="R136" s="873">
        <v>0</v>
      </c>
      <c r="S136" s="873">
        <v>0</v>
      </c>
      <c r="T136" s="873">
        <v>0</v>
      </c>
      <c r="U136" s="873">
        <v>0</v>
      </c>
      <c r="V136" s="873">
        <v>0</v>
      </c>
      <c r="W136" s="873">
        <v>0</v>
      </c>
      <c r="X136" s="875">
        <v>0</v>
      </c>
      <c r="Y136" s="256">
        <f t="shared" ca="1" si="43"/>
        <v>185</v>
      </c>
      <c r="Z136" s="256">
        <f t="shared" ca="1" si="44"/>
        <v>8</v>
      </c>
      <c r="AA136" s="256">
        <f t="shared" ca="1" si="46"/>
        <v>0</v>
      </c>
    </row>
    <row r="137" spans="2:28" ht="15.75" thickBot="1" x14ac:dyDescent="0.3">
      <c r="B137" s="256" t="e">
        <f t="shared" ca="1" si="42"/>
        <v>#N/A</v>
      </c>
      <c r="E137" s="876">
        <v>10</v>
      </c>
      <c r="F137" s="877" t="s">
        <v>1</v>
      </c>
      <c r="G137" s="877"/>
      <c r="H137" s="882"/>
      <c r="I137" s="877">
        <v>0</v>
      </c>
      <c r="J137" s="877">
        <v>0</v>
      </c>
      <c r="K137" s="877">
        <v>0</v>
      </c>
      <c r="L137" s="877">
        <v>0</v>
      </c>
      <c r="M137" s="877">
        <v>0</v>
      </c>
      <c r="N137" s="877">
        <v>0</v>
      </c>
      <c r="O137" s="877">
        <v>0</v>
      </c>
      <c r="P137" s="877">
        <v>0</v>
      </c>
      <c r="Q137" s="877">
        <v>0</v>
      </c>
      <c r="R137" s="877">
        <v>0</v>
      </c>
      <c r="S137" s="877">
        <v>0</v>
      </c>
      <c r="T137" s="877">
        <v>0</v>
      </c>
      <c r="U137" s="877">
        <v>0</v>
      </c>
      <c r="V137" s="877">
        <v>0</v>
      </c>
      <c r="W137" s="877">
        <v>0</v>
      </c>
      <c r="X137" s="87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925" t="s">
        <v>749</v>
      </c>
      <c r="F142" s="926" t="s">
        <v>750</v>
      </c>
      <c r="G142" s="926" t="s">
        <v>751</v>
      </c>
      <c r="H142" s="926" t="s">
        <v>752</v>
      </c>
      <c r="I142" s="926" t="s">
        <v>753</v>
      </c>
      <c r="J142" s="926" t="s">
        <v>754</v>
      </c>
      <c r="K142" s="926" t="s">
        <v>755</v>
      </c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35">
        <v>9</v>
      </c>
      <c r="F143" s="936">
        <v>1</v>
      </c>
      <c r="G143" s="929">
        <v>7</v>
      </c>
      <c r="H143" s="929">
        <v>5</v>
      </c>
      <c r="I143" s="930">
        <v>18</v>
      </c>
      <c r="J143" s="930">
        <v>17</v>
      </c>
      <c r="K143" s="929">
        <v>81</v>
      </c>
      <c r="L143" s="929"/>
      <c r="M143" s="929"/>
      <c r="N143" s="929"/>
      <c r="O143" s="929"/>
      <c r="P143" s="929"/>
      <c r="Q143" s="929"/>
      <c r="R143" s="929"/>
      <c r="S143" s="929"/>
      <c r="T143" s="929"/>
      <c r="U143" s="929"/>
      <c r="V143" s="929"/>
      <c r="W143" s="929"/>
      <c r="X143" s="931"/>
      <c r="AA143" s="256">
        <f>IF(E143=D140,0,1)</f>
        <v>0</v>
      </c>
    </row>
    <row r="144" spans="2:28" x14ac:dyDescent="0.25">
      <c r="E144" s="928" t="s">
        <v>581</v>
      </c>
      <c r="F144" s="929" t="s">
        <v>63</v>
      </c>
      <c r="G144" s="929" t="s">
        <v>756</v>
      </c>
      <c r="H144" s="929" t="s">
        <v>757</v>
      </c>
      <c r="I144" s="930" t="s">
        <v>66</v>
      </c>
      <c r="J144" s="930" t="s">
        <v>67</v>
      </c>
      <c r="K144" s="929" t="s">
        <v>68</v>
      </c>
      <c r="L144" s="929" t="s">
        <v>69</v>
      </c>
      <c r="M144" s="929" t="s">
        <v>22</v>
      </c>
      <c r="N144" s="929" t="s">
        <v>758</v>
      </c>
      <c r="O144" s="929" t="s">
        <v>759</v>
      </c>
      <c r="P144" s="929" t="s">
        <v>760</v>
      </c>
      <c r="Q144" s="929" t="s">
        <v>761</v>
      </c>
      <c r="R144" s="929" t="s">
        <v>762</v>
      </c>
      <c r="S144" s="929" t="s">
        <v>763</v>
      </c>
      <c r="T144" s="929" t="s">
        <v>764</v>
      </c>
      <c r="U144" s="929" t="s">
        <v>765</v>
      </c>
      <c r="V144" s="929" t="s">
        <v>766</v>
      </c>
      <c r="W144" s="929" t="s">
        <v>767</v>
      </c>
      <c r="X144" s="931" t="s">
        <v>768</v>
      </c>
    </row>
    <row r="145" spans="2:28" x14ac:dyDescent="0.25">
      <c r="B145" s="256">
        <f t="shared" ref="B145:B154" ca="1" si="48">Y145</f>
        <v>204</v>
      </c>
      <c r="C145" s="256">
        <f ca="1">Y145</f>
        <v>204</v>
      </c>
      <c r="E145" s="928">
        <v>1</v>
      </c>
      <c r="F145" s="929" t="s">
        <v>603</v>
      </c>
      <c r="G145" s="929" t="s">
        <v>769</v>
      </c>
      <c r="H145" s="937">
        <v>24.04</v>
      </c>
      <c r="I145" s="929">
        <v>3</v>
      </c>
      <c r="J145" s="929">
        <v>2</v>
      </c>
      <c r="K145" s="929">
        <v>1</v>
      </c>
      <c r="L145" s="929">
        <v>1</v>
      </c>
      <c r="M145" s="929">
        <v>1</v>
      </c>
      <c r="N145" s="929">
        <v>32</v>
      </c>
      <c r="O145" s="929">
        <v>0</v>
      </c>
      <c r="P145" s="929">
        <v>0</v>
      </c>
      <c r="Q145" s="929">
        <v>60</v>
      </c>
      <c r="R145" s="929">
        <v>0</v>
      </c>
      <c r="S145" s="929">
        <v>0</v>
      </c>
      <c r="T145" s="929">
        <v>0</v>
      </c>
      <c r="U145" s="929">
        <v>0</v>
      </c>
      <c r="V145" s="929">
        <v>18</v>
      </c>
      <c r="W145" s="929">
        <v>0</v>
      </c>
      <c r="X145" s="931">
        <v>0</v>
      </c>
      <c r="Y145" s="256">
        <f t="shared" ref="Y145:Y154" ca="1" si="49">VLOOKUP(F145,PlayerN,3,FALSE)</f>
        <v>204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928">
        <v>2</v>
      </c>
      <c r="F146" s="929" t="s">
        <v>785</v>
      </c>
      <c r="G146" s="929" t="s">
        <v>770</v>
      </c>
      <c r="H146" s="937">
        <v>26.37</v>
      </c>
      <c r="I146" s="929">
        <v>5</v>
      </c>
      <c r="J146" s="929">
        <v>2</v>
      </c>
      <c r="K146" s="929">
        <v>0</v>
      </c>
      <c r="L146" s="929">
        <v>1</v>
      </c>
      <c r="M146" s="929">
        <v>1</v>
      </c>
      <c r="N146" s="929">
        <v>0</v>
      </c>
      <c r="O146" s="929">
        <v>84</v>
      </c>
      <c r="P146" s="929">
        <v>52</v>
      </c>
      <c r="Q146" s="929">
        <v>16</v>
      </c>
      <c r="R146" s="929">
        <v>0</v>
      </c>
      <c r="S146" s="929">
        <v>0</v>
      </c>
      <c r="T146" s="929">
        <v>18</v>
      </c>
      <c r="U146" s="929">
        <v>17</v>
      </c>
      <c r="V146" s="929">
        <v>22</v>
      </c>
      <c r="W146" s="929">
        <v>0</v>
      </c>
      <c r="X146" s="93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928">
        <v>3</v>
      </c>
      <c r="F147" s="929" t="s">
        <v>605</v>
      </c>
      <c r="G147" s="929" t="s">
        <v>769</v>
      </c>
      <c r="H147" s="937">
        <v>24.04</v>
      </c>
      <c r="I147" s="929">
        <v>6</v>
      </c>
      <c r="J147" s="929">
        <v>1</v>
      </c>
      <c r="K147" s="929">
        <v>0</v>
      </c>
      <c r="L147" s="929">
        <v>0</v>
      </c>
      <c r="M147" s="929">
        <v>1</v>
      </c>
      <c r="N147" s="929">
        <v>0</v>
      </c>
      <c r="O147" s="929">
        <v>0</v>
      </c>
      <c r="P147" s="929">
        <v>0</v>
      </c>
      <c r="Q147" s="929">
        <v>0</v>
      </c>
      <c r="R147" s="929">
        <v>0</v>
      </c>
      <c r="S147" s="929">
        <v>0</v>
      </c>
      <c r="T147" s="929">
        <v>0</v>
      </c>
      <c r="U147" s="929">
        <v>0</v>
      </c>
      <c r="V147" s="929">
        <v>0</v>
      </c>
      <c r="W147" s="929">
        <v>0</v>
      </c>
      <c r="X147" s="93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928">
        <v>4</v>
      </c>
      <c r="F148" s="929" t="s">
        <v>604</v>
      </c>
      <c r="G148" s="929" t="s">
        <v>770</v>
      </c>
      <c r="H148" s="937">
        <v>25.88</v>
      </c>
      <c r="I148" s="929">
        <v>4</v>
      </c>
      <c r="J148" s="929">
        <v>5</v>
      </c>
      <c r="K148" s="929">
        <v>1</v>
      </c>
      <c r="L148" s="929">
        <v>1</v>
      </c>
      <c r="M148" s="929">
        <v>1</v>
      </c>
      <c r="N148" s="929">
        <v>0</v>
      </c>
      <c r="O148" s="929">
        <v>20</v>
      </c>
      <c r="P148" s="929">
        <v>0</v>
      </c>
      <c r="Q148" s="929">
        <v>0</v>
      </c>
      <c r="R148" s="929">
        <v>32</v>
      </c>
      <c r="S148" s="929">
        <v>40</v>
      </c>
      <c r="T148" s="929">
        <v>26</v>
      </c>
      <c r="U148" s="929">
        <v>0</v>
      </c>
      <c r="V148" s="929">
        <v>0</v>
      </c>
      <c r="W148" s="929">
        <v>17</v>
      </c>
      <c r="X148" s="931">
        <v>20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211</v>
      </c>
      <c r="C149" s="256">
        <f t="shared" ca="1" si="51"/>
        <v>211</v>
      </c>
      <c r="E149" s="928">
        <v>5</v>
      </c>
      <c r="F149" s="929" t="s">
        <v>786</v>
      </c>
      <c r="G149" s="929" t="s">
        <v>770</v>
      </c>
      <c r="H149" s="937">
        <v>28.9</v>
      </c>
      <c r="I149" s="929">
        <v>4</v>
      </c>
      <c r="J149" s="929">
        <v>1</v>
      </c>
      <c r="K149" s="929">
        <v>1</v>
      </c>
      <c r="L149" s="929">
        <v>1</v>
      </c>
      <c r="M149" s="929">
        <v>0</v>
      </c>
      <c r="N149" s="929">
        <v>0</v>
      </c>
      <c r="O149" s="929">
        <v>32</v>
      </c>
      <c r="P149" s="929">
        <v>32</v>
      </c>
      <c r="Q149" s="929">
        <v>88</v>
      </c>
      <c r="R149" s="929">
        <v>0</v>
      </c>
      <c r="S149" s="929">
        <v>0</v>
      </c>
      <c r="T149" s="929">
        <v>20</v>
      </c>
      <c r="U149" s="929">
        <v>14</v>
      </c>
      <c r="V149" s="929">
        <v>18</v>
      </c>
      <c r="W149" s="929">
        <v>0</v>
      </c>
      <c r="X149" s="931">
        <v>0</v>
      </c>
      <c r="Y149" s="256">
        <f t="shared" ca="1" si="49"/>
        <v>211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928">
        <v>6</v>
      </c>
      <c r="F150" s="929" t="s">
        <v>601</v>
      </c>
      <c r="G150" s="929" t="s">
        <v>769</v>
      </c>
      <c r="H150" s="937">
        <v>21.8</v>
      </c>
      <c r="I150" s="929">
        <v>4</v>
      </c>
      <c r="J150" s="929">
        <v>3</v>
      </c>
      <c r="K150" s="929">
        <v>0</v>
      </c>
      <c r="L150" s="929">
        <v>0</v>
      </c>
      <c r="M150" s="929">
        <v>1</v>
      </c>
      <c r="N150" s="929">
        <v>0</v>
      </c>
      <c r="O150" s="929">
        <v>18</v>
      </c>
      <c r="P150" s="929">
        <v>0</v>
      </c>
      <c r="Q150" s="929">
        <v>16</v>
      </c>
      <c r="R150" s="929">
        <v>0</v>
      </c>
      <c r="S150" s="929">
        <v>0</v>
      </c>
      <c r="T150" s="929">
        <v>23</v>
      </c>
      <c r="U150" s="929">
        <v>0</v>
      </c>
      <c r="V150" s="929">
        <v>27</v>
      </c>
      <c r="W150" s="929">
        <v>0</v>
      </c>
      <c r="X150" s="93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928">
        <v>7</v>
      </c>
      <c r="F151" s="929" t="s">
        <v>715</v>
      </c>
      <c r="G151" s="929" t="s">
        <v>769</v>
      </c>
      <c r="H151" s="937">
        <v>15.74</v>
      </c>
      <c r="I151" s="929">
        <v>1</v>
      </c>
      <c r="J151" s="929">
        <v>0</v>
      </c>
      <c r="K151" s="929">
        <v>0</v>
      </c>
      <c r="L151" s="929">
        <v>0</v>
      </c>
      <c r="M151" s="929">
        <v>0</v>
      </c>
      <c r="N151" s="929">
        <v>0</v>
      </c>
      <c r="O151" s="929">
        <v>0</v>
      </c>
      <c r="P151" s="929">
        <v>0</v>
      </c>
      <c r="Q151" s="929">
        <v>0</v>
      </c>
      <c r="R151" s="929">
        <v>0</v>
      </c>
      <c r="S151" s="929">
        <v>0</v>
      </c>
      <c r="T151" s="929">
        <v>0</v>
      </c>
      <c r="U151" s="929">
        <v>0</v>
      </c>
      <c r="V151" s="929">
        <v>0</v>
      </c>
      <c r="W151" s="929">
        <v>0</v>
      </c>
      <c r="X151" s="931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928">
        <v>8</v>
      </c>
      <c r="F152" s="929" t="s">
        <v>606</v>
      </c>
      <c r="G152" s="929" t="s">
        <v>769</v>
      </c>
      <c r="H152" s="937">
        <v>21.73</v>
      </c>
      <c r="I152" s="929">
        <v>7</v>
      </c>
      <c r="J152" s="929">
        <v>1</v>
      </c>
      <c r="K152" s="929">
        <v>1</v>
      </c>
      <c r="L152" s="929">
        <v>1</v>
      </c>
      <c r="M152" s="929">
        <v>1</v>
      </c>
      <c r="N152" s="929">
        <v>50</v>
      </c>
      <c r="O152" s="929">
        <v>0</v>
      </c>
      <c r="P152" s="929">
        <v>16</v>
      </c>
      <c r="Q152" s="929">
        <v>0</v>
      </c>
      <c r="R152" s="929">
        <v>32</v>
      </c>
      <c r="S152" s="929">
        <v>0</v>
      </c>
      <c r="T152" s="929">
        <v>0</v>
      </c>
      <c r="U152" s="929">
        <v>22</v>
      </c>
      <c r="V152" s="929">
        <v>0</v>
      </c>
      <c r="W152" s="929">
        <v>18</v>
      </c>
      <c r="X152" s="93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208</v>
      </c>
      <c r="E153" s="928">
        <v>9</v>
      </c>
      <c r="F153" s="929" t="s">
        <v>632</v>
      </c>
      <c r="G153" s="929"/>
      <c r="H153" s="937"/>
      <c r="I153" s="929">
        <v>2</v>
      </c>
      <c r="J153" s="929">
        <v>0</v>
      </c>
      <c r="K153" s="929">
        <v>0</v>
      </c>
      <c r="L153" s="929">
        <v>1</v>
      </c>
      <c r="M153" s="929">
        <v>1</v>
      </c>
      <c r="N153" s="929">
        <v>62</v>
      </c>
      <c r="O153" s="929">
        <v>0</v>
      </c>
      <c r="P153" s="929">
        <v>0</v>
      </c>
      <c r="Q153" s="929">
        <v>0</v>
      </c>
      <c r="R153" s="929">
        <v>0</v>
      </c>
      <c r="S153" s="929">
        <v>0</v>
      </c>
      <c r="T153" s="929">
        <v>0</v>
      </c>
      <c r="U153" s="929">
        <v>0</v>
      </c>
      <c r="V153" s="929">
        <v>0</v>
      </c>
      <c r="W153" s="929">
        <v>0</v>
      </c>
      <c r="X153" s="931">
        <v>0</v>
      </c>
      <c r="Y153" s="256">
        <f t="shared" ca="1" si="49"/>
        <v>208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214</v>
      </c>
      <c r="E154" s="932">
        <v>10</v>
      </c>
      <c r="F154" s="933" t="s">
        <v>787</v>
      </c>
      <c r="G154" s="933"/>
      <c r="H154" s="938"/>
      <c r="I154" s="933">
        <v>0</v>
      </c>
      <c r="J154" s="933">
        <v>0</v>
      </c>
      <c r="K154" s="933">
        <v>1</v>
      </c>
      <c r="L154" s="933">
        <v>1</v>
      </c>
      <c r="M154" s="933">
        <v>1</v>
      </c>
      <c r="N154" s="933">
        <v>40</v>
      </c>
      <c r="O154" s="933">
        <v>0</v>
      </c>
      <c r="P154" s="933">
        <v>0</v>
      </c>
      <c r="Q154" s="933">
        <v>0</v>
      </c>
      <c r="R154" s="933">
        <v>0</v>
      </c>
      <c r="S154" s="933">
        <v>0</v>
      </c>
      <c r="T154" s="933">
        <v>0</v>
      </c>
      <c r="U154" s="933">
        <v>0</v>
      </c>
      <c r="V154" s="933">
        <v>0</v>
      </c>
      <c r="W154" s="933">
        <v>0</v>
      </c>
      <c r="X154" s="934">
        <v>0</v>
      </c>
      <c r="Y154" s="256">
        <f t="shared" ca="1" si="49"/>
        <v>214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83" t="s">
        <v>749</v>
      </c>
      <c r="F159" s="884" t="s">
        <v>750</v>
      </c>
      <c r="G159" s="884" t="s">
        <v>751</v>
      </c>
      <c r="H159" s="884" t="s">
        <v>752</v>
      </c>
      <c r="I159" s="884" t="s">
        <v>753</v>
      </c>
      <c r="J159" s="884" t="s">
        <v>754</v>
      </c>
      <c r="K159" s="884" t="s">
        <v>755</v>
      </c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93">
        <v>10</v>
      </c>
      <c r="F160" s="894"/>
      <c r="G160" s="887">
        <v>6</v>
      </c>
      <c r="H160" s="887">
        <v>6</v>
      </c>
      <c r="I160" s="888">
        <v>20</v>
      </c>
      <c r="J160" s="888">
        <v>17</v>
      </c>
      <c r="K160" s="887">
        <v>81</v>
      </c>
      <c r="L160" s="887"/>
      <c r="M160" s="887"/>
      <c r="N160" s="887"/>
      <c r="O160" s="887"/>
      <c r="P160" s="887"/>
      <c r="Q160" s="887"/>
      <c r="R160" s="887"/>
      <c r="S160" s="887"/>
      <c r="T160" s="887"/>
      <c r="U160" s="887"/>
      <c r="V160" s="887"/>
      <c r="W160" s="887"/>
      <c r="X160" s="889"/>
      <c r="AA160" s="256">
        <f>IF(E160=D157,0,1)</f>
        <v>0</v>
      </c>
    </row>
    <row r="161" spans="2:28" x14ac:dyDescent="0.25">
      <c r="E161" s="886" t="s">
        <v>581</v>
      </c>
      <c r="F161" s="887" t="s">
        <v>63</v>
      </c>
      <c r="G161" s="887" t="s">
        <v>756</v>
      </c>
      <c r="H161" s="887" t="s">
        <v>757</v>
      </c>
      <c r="I161" s="888" t="s">
        <v>66</v>
      </c>
      <c r="J161" s="888" t="s">
        <v>67</v>
      </c>
      <c r="K161" s="887" t="s">
        <v>68</v>
      </c>
      <c r="L161" s="887" t="s">
        <v>69</v>
      </c>
      <c r="M161" s="887" t="s">
        <v>22</v>
      </c>
      <c r="N161" s="887" t="s">
        <v>758</v>
      </c>
      <c r="O161" s="887" t="s">
        <v>759</v>
      </c>
      <c r="P161" s="887" t="s">
        <v>760</v>
      </c>
      <c r="Q161" s="887" t="s">
        <v>761</v>
      </c>
      <c r="R161" s="887" t="s">
        <v>762</v>
      </c>
      <c r="S161" s="887" t="s">
        <v>763</v>
      </c>
      <c r="T161" s="887" t="s">
        <v>764</v>
      </c>
      <c r="U161" s="887" t="s">
        <v>765</v>
      </c>
      <c r="V161" s="887" t="s">
        <v>766</v>
      </c>
      <c r="W161" s="887" t="s">
        <v>767</v>
      </c>
      <c r="X161" s="889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886">
        <v>1</v>
      </c>
      <c r="F162" s="887" t="s">
        <v>613</v>
      </c>
      <c r="G162" s="887" t="s">
        <v>770</v>
      </c>
      <c r="H162" s="895">
        <v>23.66</v>
      </c>
      <c r="I162" s="887">
        <v>4</v>
      </c>
      <c r="J162" s="887">
        <v>2</v>
      </c>
      <c r="K162" s="887">
        <v>0</v>
      </c>
      <c r="L162" s="887">
        <v>1</v>
      </c>
      <c r="M162" s="887">
        <v>1</v>
      </c>
      <c r="N162" s="887">
        <v>0</v>
      </c>
      <c r="O162" s="887">
        <v>40</v>
      </c>
      <c r="P162" s="887">
        <v>0</v>
      </c>
      <c r="Q162" s="887">
        <v>52</v>
      </c>
      <c r="R162" s="887">
        <v>25</v>
      </c>
      <c r="S162" s="887">
        <v>0</v>
      </c>
      <c r="T162" s="887">
        <v>24</v>
      </c>
      <c r="U162" s="887">
        <v>0</v>
      </c>
      <c r="V162" s="887">
        <v>21</v>
      </c>
      <c r="W162" s="887">
        <v>17</v>
      </c>
      <c r="X162" s="889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886">
        <v>2</v>
      </c>
      <c r="F163" s="887" t="s">
        <v>635</v>
      </c>
      <c r="G163" s="887" t="s">
        <v>770</v>
      </c>
      <c r="H163" s="895">
        <v>26.37</v>
      </c>
      <c r="I163" s="887">
        <v>3</v>
      </c>
      <c r="J163" s="887">
        <v>6</v>
      </c>
      <c r="K163" s="887">
        <v>0</v>
      </c>
      <c r="L163" s="887">
        <v>2</v>
      </c>
      <c r="M163" s="887">
        <v>1</v>
      </c>
      <c r="N163" s="887">
        <v>20</v>
      </c>
      <c r="O163" s="887">
        <v>108</v>
      </c>
      <c r="P163" s="887">
        <v>8</v>
      </c>
      <c r="Q163" s="887">
        <v>18</v>
      </c>
      <c r="R163" s="887">
        <v>0</v>
      </c>
      <c r="S163" s="887">
        <v>0</v>
      </c>
      <c r="T163" s="887">
        <v>18</v>
      </c>
      <c r="U163" s="887">
        <v>17</v>
      </c>
      <c r="V163" s="887">
        <v>22</v>
      </c>
      <c r="W163" s="887">
        <v>0</v>
      </c>
      <c r="X163" s="88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86">
        <v>3</v>
      </c>
      <c r="F164" s="887" t="s">
        <v>776</v>
      </c>
      <c r="G164" s="887" t="s">
        <v>769</v>
      </c>
      <c r="H164" s="895">
        <v>14.34</v>
      </c>
      <c r="I164" s="887">
        <v>2</v>
      </c>
      <c r="J164" s="887">
        <v>0</v>
      </c>
      <c r="K164" s="887">
        <v>0</v>
      </c>
      <c r="L164" s="887">
        <v>0</v>
      </c>
      <c r="M164" s="887">
        <v>1</v>
      </c>
      <c r="N164" s="887">
        <v>0</v>
      </c>
      <c r="O164" s="887">
        <v>0</v>
      </c>
      <c r="P164" s="887">
        <v>0</v>
      </c>
      <c r="Q164" s="887">
        <v>4</v>
      </c>
      <c r="R164" s="887">
        <v>0</v>
      </c>
      <c r="S164" s="887">
        <v>0</v>
      </c>
      <c r="T164" s="887">
        <v>0</v>
      </c>
      <c r="U164" s="887">
        <v>0</v>
      </c>
      <c r="V164" s="887">
        <v>44</v>
      </c>
      <c r="W164" s="887">
        <v>0</v>
      </c>
      <c r="X164" s="889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886">
        <v>4</v>
      </c>
      <c r="F165" s="887" t="s">
        <v>628</v>
      </c>
      <c r="G165" s="887" t="s">
        <v>769</v>
      </c>
      <c r="H165" s="895">
        <v>25.54</v>
      </c>
      <c r="I165" s="887">
        <v>6</v>
      </c>
      <c r="J165" s="887">
        <v>2</v>
      </c>
      <c r="K165" s="887">
        <v>0</v>
      </c>
      <c r="L165" s="887">
        <v>0</v>
      </c>
      <c r="M165" s="887">
        <v>1</v>
      </c>
      <c r="N165" s="887">
        <v>0</v>
      </c>
      <c r="O165" s="887">
        <v>0</v>
      </c>
      <c r="P165" s="887">
        <v>24</v>
      </c>
      <c r="Q165" s="887">
        <v>0</v>
      </c>
      <c r="R165" s="887">
        <v>0</v>
      </c>
      <c r="S165" s="887">
        <v>0</v>
      </c>
      <c r="T165" s="887">
        <v>0</v>
      </c>
      <c r="U165" s="887">
        <v>19</v>
      </c>
      <c r="V165" s="887">
        <v>0</v>
      </c>
      <c r="W165" s="887">
        <v>0</v>
      </c>
      <c r="X165" s="889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86">
        <v>5</v>
      </c>
      <c r="F166" s="887" t="s">
        <v>775</v>
      </c>
      <c r="G166" s="887" t="s">
        <v>769</v>
      </c>
      <c r="H166" s="895">
        <v>26.22</v>
      </c>
      <c r="I166" s="887">
        <v>5</v>
      </c>
      <c r="J166" s="887">
        <v>2</v>
      </c>
      <c r="K166" s="887">
        <v>0</v>
      </c>
      <c r="L166" s="887">
        <v>0</v>
      </c>
      <c r="M166" s="887">
        <v>1</v>
      </c>
      <c r="N166" s="887">
        <v>0</v>
      </c>
      <c r="O166" s="887">
        <v>0</v>
      </c>
      <c r="P166" s="887">
        <v>32</v>
      </c>
      <c r="Q166" s="887">
        <v>0</v>
      </c>
      <c r="R166" s="887">
        <v>30</v>
      </c>
      <c r="S166" s="887">
        <v>0</v>
      </c>
      <c r="T166" s="887">
        <v>0</v>
      </c>
      <c r="U166" s="887">
        <v>19</v>
      </c>
      <c r="V166" s="887">
        <v>0</v>
      </c>
      <c r="W166" s="887">
        <v>19</v>
      </c>
      <c r="X166" s="889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886">
        <v>6</v>
      </c>
      <c r="F167" s="887" t="s">
        <v>712</v>
      </c>
      <c r="G167" s="887" t="s">
        <v>770</v>
      </c>
      <c r="H167" s="895">
        <v>27.04</v>
      </c>
      <c r="I167" s="887">
        <v>7</v>
      </c>
      <c r="J167" s="887">
        <v>3</v>
      </c>
      <c r="K167" s="887">
        <v>0</v>
      </c>
      <c r="L167" s="887">
        <v>1</v>
      </c>
      <c r="M167" s="887">
        <v>1</v>
      </c>
      <c r="N167" s="887">
        <v>0</v>
      </c>
      <c r="O167" s="887">
        <v>47</v>
      </c>
      <c r="P167" s="887">
        <v>0</v>
      </c>
      <c r="Q167" s="887">
        <v>10</v>
      </c>
      <c r="R167" s="887">
        <v>0</v>
      </c>
      <c r="S167" s="887">
        <v>80</v>
      </c>
      <c r="T167" s="887">
        <v>14</v>
      </c>
      <c r="U167" s="887">
        <v>0</v>
      </c>
      <c r="V167" s="887">
        <v>21</v>
      </c>
      <c r="W167" s="887">
        <v>0</v>
      </c>
      <c r="X167" s="889">
        <v>18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886">
        <v>7</v>
      </c>
      <c r="F168" s="887" t="s">
        <v>615</v>
      </c>
      <c r="G168" s="887" t="s">
        <v>770</v>
      </c>
      <c r="H168" s="895">
        <v>21.47</v>
      </c>
      <c r="I168" s="887">
        <v>5</v>
      </c>
      <c r="J168" s="887">
        <v>1</v>
      </c>
      <c r="K168" s="887">
        <v>0</v>
      </c>
      <c r="L168" s="887">
        <v>2</v>
      </c>
      <c r="M168" s="887">
        <v>1</v>
      </c>
      <c r="N168" s="887">
        <v>40</v>
      </c>
      <c r="O168" s="887">
        <v>40</v>
      </c>
      <c r="P168" s="887">
        <v>20</v>
      </c>
      <c r="Q168" s="887">
        <v>40</v>
      </c>
      <c r="R168" s="887">
        <v>0</v>
      </c>
      <c r="S168" s="887">
        <v>0</v>
      </c>
      <c r="T168" s="887">
        <v>19</v>
      </c>
      <c r="U168" s="887">
        <v>25</v>
      </c>
      <c r="V168" s="887">
        <v>26</v>
      </c>
      <c r="W168" s="887">
        <v>0</v>
      </c>
      <c r="X168" s="889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886">
        <v>8</v>
      </c>
      <c r="F169" s="887" t="s">
        <v>774</v>
      </c>
      <c r="G169" s="887" t="s">
        <v>769</v>
      </c>
      <c r="H169" s="895">
        <v>27.66</v>
      </c>
      <c r="I169" s="887">
        <v>6</v>
      </c>
      <c r="J169" s="887">
        <v>4</v>
      </c>
      <c r="K169" s="887">
        <v>1</v>
      </c>
      <c r="L169" s="887">
        <v>0</v>
      </c>
      <c r="M169" s="887">
        <v>1</v>
      </c>
      <c r="N169" s="887">
        <v>0</v>
      </c>
      <c r="O169" s="887">
        <v>30</v>
      </c>
      <c r="P169" s="887">
        <v>20</v>
      </c>
      <c r="Q169" s="887">
        <v>0</v>
      </c>
      <c r="R169" s="887">
        <v>0</v>
      </c>
      <c r="S169" s="887">
        <v>0</v>
      </c>
      <c r="T169" s="887">
        <v>13</v>
      </c>
      <c r="U169" s="887">
        <v>19</v>
      </c>
      <c r="V169" s="887">
        <v>0</v>
      </c>
      <c r="W169" s="887">
        <v>0</v>
      </c>
      <c r="X169" s="88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886">
        <v>9</v>
      </c>
      <c r="F170" s="887" t="s">
        <v>1</v>
      </c>
      <c r="G170" s="887"/>
      <c r="H170" s="895"/>
      <c r="I170" s="887">
        <v>0</v>
      </c>
      <c r="J170" s="887">
        <v>0</v>
      </c>
      <c r="K170" s="887">
        <v>0</v>
      </c>
      <c r="L170" s="887">
        <v>0</v>
      </c>
      <c r="M170" s="887">
        <v>0</v>
      </c>
      <c r="N170" s="887">
        <v>0</v>
      </c>
      <c r="O170" s="887">
        <v>0</v>
      </c>
      <c r="P170" s="887">
        <v>0</v>
      </c>
      <c r="Q170" s="887">
        <v>0</v>
      </c>
      <c r="R170" s="887">
        <v>0</v>
      </c>
      <c r="S170" s="887">
        <v>0</v>
      </c>
      <c r="T170" s="887">
        <v>0</v>
      </c>
      <c r="U170" s="887">
        <v>0</v>
      </c>
      <c r="V170" s="887">
        <v>0</v>
      </c>
      <c r="W170" s="887">
        <v>0</v>
      </c>
      <c r="X170" s="88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90">
        <v>10</v>
      </c>
      <c r="F171" s="891" t="s">
        <v>1</v>
      </c>
      <c r="G171" s="891"/>
      <c r="H171" s="896"/>
      <c r="I171" s="891">
        <v>0</v>
      </c>
      <c r="J171" s="891">
        <v>0</v>
      </c>
      <c r="K171" s="891">
        <v>0</v>
      </c>
      <c r="L171" s="891">
        <v>0</v>
      </c>
      <c r="M171" s="891">
        <v>0</v>
      </c>
      <c r="N171" s="891">
        <v>0</v>
      </c>
      <c r="O171" s="891">
        <v>0</v>
      </c>
      <c r="P171" s="891">
        <v>0</v>
      </c>
      <c r="Q171" s="891">
        <v>0</v>
      </c>
      <c r="R171" s="891">
        <v>0</v>
      </c>
      <c r="S171" s="891">
        <v>0</v>
      </c>
      <c r="T171" s="891">
        <v>0</v>
      </c>
      <c r="U171" s="891">
        <v>0</v>
      </c>
      <c r="V171" s="891">
        <v>0</v>
      </c>
      <c r="W171" s="891">
        <v>0</v>
      </c>
      <c r="X171" s="89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53" zoomScale="75" zoomScaleNormal="75" workbookViewId="0">
      <selection activeCell="F65" sqref="F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995" t="s">
        <v>749</v>
      </c>
      <c r="F6" s="996" t="s">
        <v>750</v>
      </c>
      <c r="G6" s="996" t="s">
        <v>751</v>
      </c>
      <c r="H6" s="996" t="s">
        <v>752</v>
      </c>
      <c r="I6" s="996" t="s">
        <v>753</v>
      </c>
      <c r="J6" s="996" t="s">
        <v>754</v>
      </c>
      <c r="K6" s="996" t="s">
        <v>755</v>
      </c>
      <c r="L6" s="996"/>
      <c r="M6" s="996"/>
      <c r="N6" s="996"/>
      <c r="O6" s="996"/>
      <c r="P6" s="996"/>
      <c r="Q6" s="996"/>
      <c r="R6" s="996"/>
      <c r="S6" s="996"/>
      <c r="T6" s="996"/>
      <c r="U6" s="996"/>
      <c r="V6" s="996"/>
      <c r="W6" s="996"/>
      <c r="X6" s="99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005">
        <v>1</v>
      </c>
      <c r="F7" s="1006">
        <v>8</v>
      </c>
      <c r="G7" s="999">
        <v>8</v>
      </c>
      <c r="H7" s="999">
        <v>4</v>
      </c>
      <c r="I7" s="1000">
        <v>22</v>
      </c>
      <c r="J7" s="1000">
        <v>17</v>
      </c>
      <c r="K7" s="999">
        <v>86</v>
      </c>
      <c r="L7" s="999"/>
      <c r="M7" s="999"/>
      <c r="N7" s="999"/>
      <c r="O7" s="999"/>
      <c r="P7" s="999"/>
      <c r="Q7" s="999"/>
      <c r="R7" s="999"/>
      <c r="S7" s="999"/>
      <c r="T7" s="999"/>
      <c r="U7" s="999"/>
      <c r="V7" s="999"/>
      <c r="W7" s="999"/>
      <c r="X7" s="1001"/>
      <c r="AA7" s="256">
        <f>IF(E7=D4,0,1)</f>
        <v>0</v>
      </c>
    </row>
    <row r="8" spans="2:28" x14ac:dyDescent="0.25">
      <c r="E8" s="998" t="s">
        <v>581</v>
      </c>
      <c r="F8" s="999" t="s">
        <v>63</v>
      </c>
      <c r="G8" s="999" t="s">
        <v>756</v>
      </c>
      <c r="H8" s="999" t="s">
        <v>757</v>
      </c>
      <c r="I8" s="1000" t="s">
        <v>66</v>
      </c>
      <c r="J8" s="1000" t="s">
        <v>67</v>
      </c>
      <c r="K8" s="999" t="s">
        <v>68</v>
      </c>
      <c r="L8" s="999" t="s">
        <v>69</v>
      </c>
      <c r="M8" s="999" t="s">
        <v>22</v>
      </c>
      <c r="N8" s="999" t="s">
        <v>758</v>
      </c>
      <c r="O8" s="999" t="s">
        <v>759</v>
      </c>
      <c r="P8" s="999" t="s">
        <v>760</v>
      </c>
      <c r="Q8" s="999" t="s">
        <v>761</v>
      </c>
      <c r="R8" s="999" t="s">
        <v>762</v>
      </c>
      <c r="S8" s="999" t="s">
        <v>763</v>
      </c>
      <c r="T8" s="999" t="s">
        <v>764</v>
      </c>
      <c r="U8" s="999" t="s">
        <v>765</v>
      </c>
      <c r="V8" s="999" t="s">
        <v>766</v>
      </c>
      <c r="W8" s="999" t="s">
        <v>767</v>
      </c>
      <c r="X8" s="1001" t="s">
        <v>768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998">
        <v>1</v>
      </c>
      <c r="F9" s="999" t="s">
        <v>781</v>
      </c>
      <c r="G9" s="999" t="s">
        <v>770</v>
      </c>
      <c r="H9" s="1007">
        <v>21.24</v>
      </c>
      <c r="I9" s="999">
        <v>2</v>
      </c>
      <c r="J9" s="999">
        <v>0</v>
      </c>
      <c r="K9" s="999">
        <v>1</v>
      </c>
      <c r="L9" s="999">
        <v>2</v>
      </c>
      <c r="M9" s="999">
        <v>1</v>
      </c>
      <c r="N9" s="999">
        <v>59</v>
      </c>
      <c r="O9" s="999">
        <v>4</v>
      </c>
      <c r="P9" s="999">
        <v>0</v>
      </c>
      <c r="Q9" s="999">
        <v>90</v>
      </c>
      <c r="R9" s="999">
        <v>40</v>
      </c>
      <c r="S9" s="999">
        <v>0</v>
      </c>
      <c r="T9" s="999">
        <v>25</v>
      </c>
      <c r="U9" s="999">
        <v>0</v>
      </c>
      <c r="V9" s="999">
        <v>21</v>
      </c>
      <c r="W9" s="999">
        <v>23</v>
      </c>
      <c r="X9" s="100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998">
        <v>2</v>
      </c>
      <c r="F10" s="999" t="s">
        <v>608</v>
      </c>
      <c r="G10" s="999" t="s">
        <v>770</v>
      </c>
      <c r="H10" s="1007">
        <v>22.11</v>
      </c>
      <c r="I10" s="999">
        <v>7</v>
      </c>
      <c r="J10" s="999">
        <v>0</v>
      </c>
      <c r="K10" s="999">
        <v>1</v>
      </c>
      <c r="L10" s="999">
        <v>2</v>
      </c>
      <c r="M10" s="999">
        <v>1</v>
      </c>
      <c r="N10" s="999">
        <v>40</v>
      </c>
      <c r="O10" s="999">
        <v>0</v>
      </c>
      <c r="P10" s="999">
        <v>10</v>
      </c>
      <c r="Q10" s="999">
        <v>40</v>
      </c>
      <c r="R10" s="999">
        <v>12</v>
      </c>
      <c r="S10" s="999">
        <v>0</v>
      </c>
      <c r="T10" s="999">
        <v>0</v>
      </c>
      <c r="U10" s="999">
        <v>22</v>
      </c>
      <c r="V10" s="999">
        <v>25</v>
      </c>
      <c r="W10" s="999">
        <v>21</v>
      </c>
      <c r="X10" s="100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998">
        <v>3</v>
      </c>
      <c r="F11" s="999" t="s">
        <v>660</v>
      </c>
      <c r="G11" s="999" t="s">
        <v>769</v>
      </c>
      <c r="H11" s="1007">
        <v>25.69</v>
      </c>
      <c r="I11" s="999">
        <v>5</v>
      </c>
      <c r="J11" s="999">
        <v>2</v>
      </c>
      <c r="K11" s="999">
        <v>0</v>
      </c>
      <c r="L11" s="999">
        <v>0</v>
      </c>
      <c r="M11" s="999">
        <v>1</v>
      </c>
      <c r="N11" s="999">
        <v>0</v>
      </c>
      <c r="O11" s="999">
        <v>0</v>
      </c>
      <c r="P11" s="999">
        <v>20</v>
      </c>
      <c r="Q11" s="999">
        <v>0</v>
      </c>
      <c r="R11" s="999">
        <v>0</v>
      </c>
      <c r="S11" s="999">
        <v>0</v>
      </c>
      <c r="T11" s="999">
        <v>0</v>
      </c>
      <c r="U11" s="999">
        <v>17</v>
      </c>
      <c r="V11" s="999">
        <v>0</v>
      </c>
      <c r="W11" s="999">
        <v>0</v>
      </c>
      <c r="X11" s="100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998">
        <v>4</v>
      </c>
      <c r="F12" s="999" t="s">
        <v>684</v>
      </c>
      <c r="G12" s="999" t="s">
        <v>769</v>
      </c>
      <c r="H12" s="1007">
        <v>25.37</v>
      </c>
      <c r="I12" s="999">
        <v>3</v>
      </c>
      <c r="J12" s="999">
        <v>4</v>
      </c>
      <c r="K12" s="999">
        <v>0</v>
      </c>
      <c r="L12" s="999">
        <v>0</v>
      </c>
      <c r="M12" s="999">
        <v>1</v>
      </c>
      <c r="N12" s="999">
        <v>0</v>
      </c>
      <c r="O12" s="999">
        <v>0</v>
      </c>
      <c r="P12" s="999">
        <v>2</v>
      </c>
      <c r="Q12" s="999">
        <v>0</v>
      </c>
      <c r="R12" s="999">
        <v>4</v>
      </c>
      <c r="S12" s="999">
        <v>0</v>
      </c>
      <c r="T12" s="999">
        <v>0</v>
      </c>
      <c r="U12" s="999">
        <v>25</v>
      </c>
      <c r="V12" s="999">
        <v>0</v>
      </c>
      <c r="W12" s="999">
        <v>20</v>
      </c>
      <c r="X12" s="1001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998">
        <v>5</v>
      </c>
      <c r="F13" s="999" t="s">
        <v>661</v>
      </c>
      <c r="G13" s="999" t="s">
        <v>769</v>
      </c>
      <c r="H13" s="1007">
        <v>25.87</v>
      </c>
      <c r="I13" s="999">
        <v>7</v>
      </c>
      <c r="J13" s="999">
        <v>3</v>
      </c>
      <c r="K13" s="999">
        <v>0</v>
      </c>
      <c r="L13" s="999">
        <v>0</v>
      </c>
      <c r="M13" s="999">
        <v>1</v>
      </c>
      <c r="N13" s="999">
        <v>0</v>
      </c>
      <c r="O13" s="999">
        <v>0</v>
      </c>
      <c r="P13" s="999">
        <v>12</v>
      </c>
      <c r="Q13" s="999">
        <v>0</v>
      </c>
      <c r="R13" s="999">
        <v>0</v>
      </c>
      <c r="S13" s="999">
        <v>0</v>
      </c>
      <c r="T13" s="999">
        <v>0</v>
      </c>
      <c r="U13" s="999">
        <v>16</v>
      </c>
      <c r="V13" s="999">
        <v>0</v>
      </c>
      <c r="W13" s="999">
        <v>0</v>
      </c>
      <c r="X13" s="100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998">
        <v>6</v>
      </c>
      <c r="F14" s="999" t="s">
        <v>610</v>
      </c>
      <c r="G14" s="999" t="s">
        <v>770</v>
      </c>
      <c r="H14" s="1007">
        <v>26.05</v>
      </c>
      <c r="I14" s="999">
        <v>6</v>
      </c>
      <c r="J14" s="999">
        <v>2</v>
      </c>
      <c r="K14" s="999">
        <v>0</v>
      </c>
      <c r="L14" s="999">
        <v>1</v>
      </c>
      <c r="M14" s="999">
        <v>1</v>
      </c>
      <c r="N14" s="999">
        <v>0</v>
      </c>
      <c r="O14" s="999">
        <v>0</v>
      </c>
      <c r="P14" s="999">
        <v>16</v>
      </c>
      <c r="Q14" s="999">
        <v>0</v>
      </c>
      <c r="R14" s="999">
        <v>66</v>
      </c>
      <c r="S14" s="999">
        <v>120</v>
      </c>
      <c r="T14" s="999">
        <v>0</v>
      </c>
      <c r="U14" s="999">
        <v>16</v>
      </c>
      <c r="V14" s="999">
        <v>0</v>
      </c>
      <c r="W14" s="999">
        <v>18</v>
      </c>
      <c r="X14" s="1001">
        <v>21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998">
        <v>7</v>
      </c>
      <c r="F15" s="999" t="s">
        <v>777</v>
      </c>
      <c r="G15" s="999" t="s">
        <v>770</v>
      </c>
      <c r="H15" s="1007">
        <v>26.62</v>
      </c>
      <c r="I15" s="999">
        <v>1</v>
      </c>
      <c r="J15" s="999">
        <v>3</v>
      </c>
      <c r="K15" s="999">
        <v>2</v>
      </c>
      <c r="L15" s="999">
        <v>1</v>
      </c>
      <c r="M15" s="999">
        <v>1</v>
      </c>
      <c r="N15" s="999">
        <v>0</v>
      </c>
      <c r="O15" s="999">
        <v>32</v>
      </c>
      <c r="P15" s="999">
        <v>40</v>
      </c>
      <c r="Q15" s="999">
        <v>0</v>
      </c>
      <c r="R15" s="999">
        <v>0</v>
      </c>
      <c r="S15" s="999">
        <v>20</v>
      </c>
      <c r="T15" s="999">
        <v>27</v>
      </c>
      <c r="U15" s="999">
        <v>16</v>
      </c>
      <c r="V15" s="999">
        <v>0</v>
      </c>
      <c r="W15" s="999">
        <v>0</v>
      </c>
      <c r="X15" s="1001">
        <v>16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998">
        <v>8</v>
      </c>
      <c r="F16" s="999" t="s">
        <v>778</v>
      </c>
      <c r="G16" s="999" t="s">
        <v>770</v>
      </c>
      <c r="H16" s="1007">
        <v>23.46</v>
      </c>
      <c r="I16" s="999">
        <v>6</v>
      </c>
      <c r="J16" s="999">
        <v>3</v>
      </c>
      <c r="K16" s="999">
        <v>1</v>
      </c>
      <c r="L16" s="999">
        <v>2</v>
      </c>
      <c r="M16" s="999">
        <v>1</v>
      </c>
      <c r="N16" s="999">
        <v>32</v>
      </c>
      <c r="O16" s="999">
        <v>52</v>
      </c>
      <c r="P16" s="999">
        <v>0</v>
      </c>
      <c r="Q16" s="999">
        <v>40</v>
      </c>
      <c r="R16" s="999">
        <v>4</v>
      </c>
      <c r="S16" s="999">
        <v>0</v>
      </c>
      <c r="T16" s="999">
        <v>21</v>
      </c>
      <c r="U16" s="999">
        <v>0</v>
      </c>
      <c r="V16" s="999">
        <v>18</v>
      </c>
      <c r="W16" s="999">
        <v>19</v>
      </c>
      <c r="X16" s="100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98">
        <v>9</v>
      </c>
      <c r="F17" s="999" t="s">
        <v>1</v>
      </c>
      <c r="G17" s="999"/>
      <c r="H17" s="1007"/>
      <c r="I17" s="999">
        <v>0</v>
      </c>
      <c r="J17" s="999">
        <v>0</v>
      </c>
      <c r="K17" s="999">
        <v>0</v>
      </c>
      <c r="L17" s="999">
        <v>0</v>
      </c>
      <c r="M17" s="999">
        <v>0</v>
      </c>
      <c r="N17" s="999">
        <v>0</v>
      </c>
      <c r="O17" s="999">
        <v>0</v>
      </c>
      <c r="P17" s="999">
        <v>0</v>
      </c>
      <c r="Q17" s="999">
        <v>0</v>
      </c>
      <c r="R17" s="999">
        <v>0</v>
      </c>
      <c r="S17" s="999">
        <v>0</v>
      </c>
      <c r="T17" s="999">
        <v>0</v>
      </c>
      <c r="U17" s="999">
        <v>0</v>
      </c>
      <c r="V17" s="999">
        <v>0</v>
      </c>
      <c r="W17" s="999">
        <v>0</v>
      </c>
      <c r="X17" s="100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002">
        <v>10</v>
      </c>
      <c r="F18" s="1003" t="s">
        <v>1</v>
      </c>
      <c r="G18" s="1003"/>
      <c r="H18" s="1008"/>
      <c r="I18" s="1003">
        <v>0</v>
      </c>
      <c r="J18" s="1003">
        <v>0</v>
      </c>
      <c r="K18" s="1003">
        <v>0</v>
      </c>
      <c r="L18" s="1003">
        <v>0</v>
      </c>
      <c r="M18" s="1003">
        <v>0</v>
      </c>
      <c r="N18" s="1003">
        <v>0</v>
      </c>
      <c r="O18" s="1003">
        <v>0</v>
      </c>
      <c r="P18" s="1003">
        <v>0</v>
      </c>
      <c r="Q18" s="1003">
        <v>0</v>
      </c>
      <c r="R18" s="1003">
        <v>0</v>
      </c>
      <c r="S18" s="1003">
        <v>0</v>
      </c>
      <c r="T18" s="1003">
        <v>0</v>
      </c>
      <c r="U18" s="1003">
        <v>0</v>
      </c>
      <c r="V18" s="1003">
        <v>0</v>
      </c>
      <c r="W18" s="1003">
        <v>0</v>
      </c>
      <c r="X18" s="100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360">
        <v>2</v>
      </c>
      <c r="F24" s="361">
        <v>6</v>
      </c>
      <c r="G24" s="354">
        <v>4</v>
      </c>
      <c r="H24" s="354">
        <v>8</v>
      </c>
      <c r="I24" s="355">
        <v>16</v>
      </c>
      <c r="J24" s="355">
        <v>20</v>
      </c>
      <c r="K24" s="354">
        <v>61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353">
        <v>1</v>
      </c>
      <c r="F26" s="354" t="s">
        <v>791</v>
      </c>
      <c r="G26" s="354" t="s">
        <v>770</v>
      </c>
      <c r="H26" s="362">
        <v>21.64</v>
      </c>
      <c r="I26" s="354">
        <v>3</v>
      </c>
      <c r="J26" s="354">
        <v>2</v>
      </c>
      <c r="K26" s="354">
        <v>0</v>
      </c>
      <c r="L26" s="354">
        <v>1</v>
      </c>
      <c r="M26" s="354">
        <v>0</v>
      </c>
      <c r="N26" s="354">
        <v>0</v>
      </c>
      <c r="O26" s="354">
        <v>0</v>
      </c>
      <c r="P26" s="354">
        <v>4</v>
      </c>
      <c r="Q26" s="354">
        <v>0</v>
      </c>
      <c r="R26" s="354">
        <v>37</v>
      </c>
      <c r="S26" s="354">
        <v>40</v>
      </c>
      <c r="T26" s="354">
        <v>0</v>
      </c>
      <c r="U26" s="354">
        <v>25</v>
      </c>
      <c r="V26" s="354">
        <v>0</v>
      </c>
      <c r="W26" s="354">
        <v>21</v>
      </c>
      <c r="X26" s="356">
        <v>19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353">
        <v>2</v>
      </c>
      <c r="F27" s="354" t="s">
        <v>621</v>
      </c>
      <c r="G27" s="354" t="s">
        <v>770</v>
      </c>
      <c r="H27" s="362">
        <v>22</v>
      </c>
      <c r="I27" s="354">
        <v>3</v>
      </c>
      <c r="J27" s="354">
        <v>1</v>
      </c>
      <c r="K27" s="354">
        <v>0</v>
      </c>
      <c r="L27" s="354">
        <v>1</v>
      </c>
      <c r="M27" s="354">
        <v>1</v>
      </c>
      <c r="N27" s="354">
        <v>0</v>
      </c>
      <c r="O27" s="354">
        <v>36</v>
      </c>
      <c r="P27" s="354">
        <v>43</v>
      </c>
      <c r="Q27" s="354">
        <v>0</v>
      </c>
      <c r="R27" s="354">
        <v>48</v>
      </c>
      <c r="S27" s="354">
        <v>0</v>
      </c>
      <c r="T27" s="354">
        <v>23</v>
      </c>
      <c r="U27" s="354">
        <v>27</v>
      </c>
      <c r="V27" s="354">
        <v>0</v>
      </c>
      <c r="W27" s="354">
        <v>18</v>
      </c>
      <c r="X27" s="356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353">
        <v>3</v>
      </c>
      <c r="F28" s="354" t="s">
        <v>821</v>
      </c>
      <c r="G28" s="354" t="s">
        <v>769</v>
      </c>
      <c r="H28" s="362">
        <v>30.71</v>
      </c>
      <c r="I28" s="354">
        <v>5</v>
      </c>
      <c r="J28" s="354">
        <v>2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40</v>
      </c>
      <c r="Q28" s="354">
        <v>0</v>
      </c>
      <c r="R28" s="354">
        <v>72</v>
      </c>
      <c r="S28" s="354">
        <v>0</v>
      </c>
      <c r="T28" s="354">
        <v>0</v>
      </c>
      <c r="U28" s="354">
        <v>17</v>
      </c>
      <c r="V28" s="354">
        <v>0</v>
      </c>
      <c r="W28" s="354">
        <v>15</v>
      </c>
      <c r="X28" s="356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353">
        <v>4</v>
      </c>
      <c r="F29" s="354" t="s">
        <v>682</v>
      </c>
      <c r="G29" s="354" t="s">
        <v>770</v>
      </c>
      <c r="H29" s="362">
        <v>24.33</v>
      </c>
      <c r="I29" s="354">
        <v>6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0</v>
      </c>
      <c r="P29" s="354">
        <v>51</v>
      </c>
      <c r="Q29" s="354">
        <v>60</v>
      </c>
      <c r="R29" s="354">
        <v>32</v>
      </c>
      <c r="S29" s="354">
        <v>0</v>
      </c>
      <c r="T29" s="354">
        <v>0</v>
      </c>
      <c r="U29" s="354">
        <v>18</v>
      </c>
      <c r="V29" s="354">
        <v>23</v>
      </c>
      <c r="W29" s="354">
        <v>20</v>
      </c>
      <c r="X29" s="356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353">
        <v>5</v>
      </c>
      <c r="F30" s="354" t="s">
        <v>788</v>
      </c>
      <c r="G30" s="354" t="s">
        <v>769</v>
      </c>
      <c r="H30" s="362">
        <v>24.79</v>
      </c>
      <c r="I30" s="354">
        <v>3</v>
      </c>
      <c r="J30" s="354">
        <v>3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40</v>
      </c>
      <c r="Q30" s="354">
        <v>0</v>
      </c>
      <c r="R30" s="354">
        <v>0</v>
      </c>
      <c r="S30" s="354">
        <v>0</v>
      </c>
      <c r="T30" s="354">
        <v>0</v>
      </c>
      <c r="U30" s="354">
        <v>14</v>
      </c>
      <c r="V30" s="354">
        <v>0</v>
      </c>
      <c r="W30" s="354">
        <v>0</v>
      </c>
      <c r="X30" s="356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353">
        <v>6</v>
      </c>
      <c r="F31" s="354" t="s">
        <v>710</v>
      </c>
      <c r="G31" s="354" t="s">
        <v>769</v>
      </c>
      <c r="H31" s="362">
        <v>15.12</v>
      </c>
      <c r="I31" s="354">
        <v>0</v>
      </c>
      <c r="J31" s="354">
        <v>1</v>
      </c>
      <c r="K31" s="354">
        <v>0</v>
      </c>
      <c r="L31" s="354">
        <v>0</v>
      </c>
      <c r="M31" s="354">
        <v>0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353">
        <v>7</v>
      </c>
      <c r="F32" s="354" t="s">
        <v>622</v>
      </c>
      <c r="G32" s="354" t="s">
        <v>769</v>
      </c>
      <c r="H32" s="362">
        <v>22.68</v>
      </c>
      <c r="I32" s="354">
        <v>6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32</v>
      </c>
      <c r="Q32" s="354">
        <v>0</v>
      </c>
      <c r="R32" s="354">
        <v>0</v>
      </c>
      <c r="S32" s="354">
        <v>0</v>
      </c>
      <c r="T32" s="354">
        <v>0</v>
      </c>
      <c r="U32" s="354">
        <v>19</v>
      </c>
      <c r="V32" s="354">
        <v>0</v>
      </c>
      <c r="W32" s="354">
        <v>0</v>
      </c>
      <c r="X32" s="356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353">
        <v>8</v>
      </c>
      <c r="F33" s="354" t="s">
        <v>611</v>
      </c>
      <c r="G33" s="354" t="s">
        <v>770</v>
      </c>
      <c r="H33" s="362">
        <v>23.55</v>
      </c>
      <c r="I33" s="354">
        <v>8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40</v>
      </c>
      <c r="P33" s="354">
        <v>0</v>
      </c>
      <c r="Q33" s="354">
        <v>4</v>
      </c>
      <c r="R33" s="354">
        <v>60</v>
      </c>
      <c r="S33" s="354">
        <v>0</v>
      </c>
      <c r="T33" s="354">
        <v>20</v>
      </c>
      <c r="U33" s="354">
        <v>0</v>
      </c>
      <c r="V33" s="354">
        <v>23</v>
      </c>
      <c r="W33" s="354">
        <v>23</v>
      </c>
      <c r="X33" s="35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30</v>
      </c>
      <c r="E34" s="353">
        <v>9</v>
      </c>
      <c r="F34" s="354" t="s">
        <v>789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30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37</v>
      </c>
      <c r="E35" s="357">
        <v>10</v>
      </c>
      <c r="F35" s="358" t="s">
        <v>708</v>
      </c>
      <c r="G35" s="358"/>
      <c r="H35" s="363"/>
      <c r="I35" s="358">
        <v>2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37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023" t="s">
        <v>749</v>
      </c>
      <c r="F40" s="1024" t="s">
        <v>750</v>
      </c>
      <c r="G40" s="1024" t="s">
        <v>751</v>
      </c>
      <c r="H40" s="1024" t="s">
        <v>752</v>
      </c>
      <c r="I40" s="1024" t="s">
        <v>753</v>
      </c>
      <c r="J40" s="1024" t="s">
        <v>754</v>
      </c>
      <c r="K40" s="1024" t="s">
        <v>755</v>
      </c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102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33">
        <v>3</v>
      </c>
      <c r="F41" s="1034">
        <v>4</v>
      </c>
      <c r="G41" s="1027">
        <v>2</v>
      </c>
      <c r="H41" s="1027">
        <v>10</v>
      </c>
      <c r="I41" s="1028">
        <v>12</v>
      </c>
      <c r="J41" s="1028">
        <v>25</v>
      </c>
      <c r="K41" s="1027">
        <v>41</v>
      </c>
      <c r="L41" s="1027"/>
      <c r="M41" s="1027"/>
      <c r="N41" s="1027"/>
      <c r="O41" s="1027"/>
      <c r="P41" s="1027"/>
      <c r="Q41" s="1027"/>
      <c r="R41" s="1027"/>
      <c r="S41" s="1027"/>
      <c r="T41" s="1027"/>
      <c r="U41" s="1027"/>
      <c r="V41" s="1027"/>
      <c r="W41" s="1027"/>
      <c r="X41" s="1029"/>
      <c r="AA41" s="256">
        <f>IF(E41=D38,0,1)</f>
        <v>0</v>
      </c>
    </row>
    <row r="42" spans="2:28" x14ac:dyDescent="0.25">
      <c r="E42" s="1026" t="s">
        <v>581</v>
      </c>
      <c r="F42" s="1027" t="s">
        <v>63</v>
      </c>
      <c r="G42" s="1027" t="s">
        <v>756</v>
      </c>
      <c r="H42" s="1027" t="s">
        <v>757</v>
      </c>
      <c r="I42" s="1028" t="s">
        <v>66</v>
      </c>
      <c r="J42" s="1028" t="s">
        <v>67</v>
      </c>
      <c r="K42" s="1027" t="s">
        <v>68</v>
      </c>
      <c r="L42" s="1027" t="s">
        <v>69</v>
      </c>
      <c r="M42" s="1027" t="s">
        <v>22</v>
      </c>
      <c r="N42" s="1027" t="s">
        <v>758</v>
      </c>
      <c r="O42" s="1027" t="s">
        <v>759</v>
      </c>
      <c r="P42" s="1027" t="s">
        <v>760</v>
      </c>
      <c r="Q42" s="1027" t="s">
        <v>761</v>
      </c>
      <c r="R42" s="1027" t="s">
        <v>762</v>
      </c>
      <c r="S42" s="1027" t="s">
        <v>763</v>
      </c>
      <c r="T42" s="1027" t="s">
        <v>764</v>
      </c>
      <c r="U42" s="1027" t="s">
        <v>765</v>
      </c>
      <c r="V42" s="1027" t="s">
        <v>766</v>
      </c>
      <c r="W42" s="1027" t="s">
        <v>767</v>
      </c>
      <c r="X42" s="1029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026">
        <v>1</v>
      </c>
      <c r="F43" s="1027" t="s">
        <v>633</v>
      </c>
      <c r="G43" s="1027" t="s">
        <v>769</v>
      </c>
      <c r="H43" s="1035">
        <v>22.15</v>
      </c>
      <c r="I43" s="1027">
        <v>5</v>
      </c>
      <c r="J43" s="1027">
        <v>2</v>
      </c>
      <c r="K43" s="1027">
        <v>0</v>
      </c>
      <c r="L43" s="1027">
        <v>1</v>
      </c>
      <c r="M43" s="1027">
        <v>1</v>
      </c>
      <c r="N43" s="1027">
        <v>80</v>
      </c>
      <c r="O43" s="1027">
        <v>0</v>
      </c>
      <c r="P43" s="1027">
        <v>24</v>
      </c>
      <c r="Q43" s="1027">
        <v>0</v>
      </c>
      <c r="R43" s="1027">
        <v>0</v>
      </c>
      <c r="S43" s="1027">
        <v>0</v>
      </c>
      <c r="T43" s="1027">
        <v>0</v>
      </c>
      <c r="U43" s="1027">
        <v>20</v>
      </c>
      <c r="V43" s="1027">
        <v>0</v>
      </c>
      <c r="W43" s="1027">
        <v>0</v>
      </c>
      <c r="X43" s="1029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026">
        <v>2</v>
      </c>
      <c r="F44" s="1027" t="s">
        <v>794</v>
      </c>
      <c r="G44" s="1027" t="s">
        <v>769</v>
      </c>
      <c r="H44" s="1035">
        <v>21.64</v>
      </c>
      <c r="I44" s="1027">
        <v>7</v>
      </c>
      <c r="J44" s="1027">
        <v>1</v>
      </c>
      <c r="K44" s="1027">
        <v>0</v>
      </c>
      <c r="L44" s="1027">
        <v>0</v>
      </c>
      <c r="M44" s="1027">
        <v>1</v>
      </c>
      <c r="N44" s="1027">
        <v>0</v>
      </c>
      <c r="O44" s="1027">
        <v>0</v>
      </c>
      <c r="P44" s="1027">
        <v>10</v>
      </c>
      <c r="Q44" s="1027">
        <v>20</v>
      </c>
      <c r="R44" s="1027">
        <v>0</v>
      </c>
      <c r="S44" s="1027">
        <v>0</v>
      </c>
      <c r="T44" s="1027">
        <v>0</v>
      </c>
      <c r="U44" s="1027">
        <v>20</v>
      </c>
      <c r="V44" s="1027">
        <v>19</v>
      </c>
      <c r="W44" s="1027">
        <v>0</v>
      </c>
      <c r="X44" s="1029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026">
        <v>3</v>
      </c>
      <c r="F45" s="1027" t="s">
        <v>792</v>
      </c>
      <c r="G45" s="1027" t="s">
        <v>769</v>
      </c>
      <c r="H45" s="1035">
        <v>22.74</v>
      </c>
      <c r="I45" s="1027">
        <v>3</v>
      </c>
      <c r="J45" s="1027">
        <v>0</v>
      </c>
      <c r="K45" s="1027">
        <v>0</v>
      </c>
      <c r="L45" s="1027">
        <v>0</v>
      </c>
      <c r="M45" s="1027">
        <v>1</v>
      </c>
      <c r="N45" s="1027">
        <v>0</v>
      </c>
      <c r="O45" s="1027">
        <v>0</v>
      </c>
      <c r="P45" s="1027">
        <v>78</v>
      </c>
      <c r="Q45" s="1027">
        <v>0</v>
      </c>
      <c r="R45" s="1027">
        <v>0</v>
      </c>
      <c r="S45" s="1027">
        <v>0</v>
      </c>
      <c r="T45" s="1027">
        <v>0</v>
      </c>
      <c r="U45" s="1027">
        <v>21</v>
      </c>
      <c r="V45" s="1027">
        <v>0</v>
      </c>
      <c r="W45" s="1027">
        <v>0</v>
      </c>
      <c r="X45" s="102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1026">
        <v>4</v>
      </c>
      <c r="F46" s="1027" t="s">
        <v>822</v>
      </c>
      <c r="G46" s="1027" t="s">
        <v>769</v>
      </c>
      <c r="H46" s="1035">
        <v>16.93</v>
      </c>
      <c r="I46" s="1027">
        <v>3</v>
      </c>
      <c r="J46" s="1027">
        <v>0</v>
      </c>
      <c r="K46" s="1027">
        <v>0</v>
      </c>
      <c r="L46" s="1027">
        <v>0</v>
      </c>
      <c r="M46" s="1027">
        <v>1</v>
      </c>
      <c r="N46" s="1027">
        <v>0</v>
      </c>
      <c r="O46" s="1027">
        <v>0</v>
      </c>
      <c r="P46" s="1027">
        <v>50</v>
      </c>
      <c r="Q46" s="1027">
        <v>64</v>
      </c>
      <c r="R46" s="1027">
        <v>0</v>
      </c>
      <c r="S46" s="1027">
        <v>0</v>
      </c>
      <c r="T46" s="1027">
        <v>0</v>
      </c>
      <c r="U46" s="1027">
        <v>27</v>
      </c>
      <c r="V46" s="1027">
        <v>27</v>
      </c>
      <c r="W46" s="1027">
        <v>0</v>
      </c>
      <c r="X46" s="1029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026">
        <v>5</v>
      </c>
      <c r="F47" s="1027" t="s">
        <v>583</v>
      </c>
      <c r="G47" s="1027" t="s">
        <v>769</v>
      </c>
      <c r="H47" s="1035">
        <v>21.51</v>
      </c>
      <c r="I47" s="1027">
        <v>4</v>
      </c>
      <c r="J47" s="1027">
        <v>2</v>
      </c>
      <c r="K47" s="1027">
        <v>0</v>
      </c>
      <c r="L47" s="1027">
        <v>0</v>
      </c>
      <c r="M47" s="1027">
        <v>1</v>
      </c>
      <c r="N47" s="1027">
        <v>0</v>
      </c>
      <c r="O47" s="1027">
        <v>0</v>
      </c>
      <c r="P47" s="1027">
        <v>0</v>
      </c>
      <c r="Q47" s="1027">
        <v>0</v>
      </c>
      <c r="R47" s="1027">
        <v>0</v>
      </c>
      <c r="S47" s="1027">
        <v>0</v>
      </c>
      <c r="T47" s="1027">
        <v>0</v>
      </c>
      <c r="U47" s="1027">
        <v>0</v>
      </c>
      <c r="V47" s="1027">
        <v>0</v>
      </c>
      <c r="W47" s="1027">
        <v>0</v>
      </c>
      <c r="X47" s="1029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026">
        <v>6</v>
      </c>
      <c r="F48" s="1027" t="s">
        <v>585</v>
      </c>
      <c r="G48" s="1027" t="s">
        <v>769</v>
      </c>
      <c r="H48" s="1035">
        <v>18.850000000000001</v>
      </c>
      <c r="I48" s="1027">
        <v>0</v>
      </c>
      <c r="J48" s="1027">
        <v>0</v>
      </c>
      <c r="K48" s="1027">
        <v>0</v>
      </c>
      <c r="L48" s="1027">
        <v>0</v>
      </c>
      <c r="M48" s="1027">
        <v>1</v>
      </c>
      <c r="N48" s="1027">
        <v>0</v>
      </c>
      <c r="O48" s="1027">
        <v>0</v>
      </c>
      <c r="P48" s="1027">
        <v>0</v>
      </c>
      <c r="Q48" s="1027">
        <v>0</v>
      </c>
      <c r="R48" s="1027">
        <v>0</v>
      </c>
      <c r="S48" s="1027">
        <v>0</v>
      </c>
      <c r="T48" s="1027">
        <v>0</v>
      </c>
      <c r="U48" s="1027">
        <v>0</v>
      </c>
      <c r="V48" s="1027">
        <v>0</v>
      </c>
      <c r="W48" s="1027">
        <v>0</v>
      </c>
      <c r="X48" s="1029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26">
        <v>7</v>
      </c>
      <c r="F49" s="1027" t="s">
        <v>812</v>
      </c>
      <c r="G49" s="1027" t="s">
        <v>769</v>
      </c>
      <c r="H49" s="1035">
        <v>18.920000000000002</v>
      </c>
      <c r="I49" s="1027">
        <v>2</v>
      </c>
      <c r="J49" s="1027">
        <v>0</v>
      </c>
      <c r="K49" s="1027">
        <v>0</v>
      </c>
      <c r="L49" s="1027">
        <v>0</v>
      </c>
      <c r="M49" s="1027">
        <v>1</v>
      </c>
      <c r="N49" s="1027">
        <v>0</v>
      </c>
      <c r="O49" s="1027">
        <v>0</v>
      </c>
      <c r="P49" s="1027">
        <v>54</v>
      </c>
      <c r="Q49" s="1027">
        <v>18</v>
      </c>
      <c r="R49" s="1027">
        <v>0</v>
      </c>
      <c r="S49" s="1027">
        <v>0</v>
      </c>
      <c r="T49" s="1027">
        <v>0</v>
      </c>
      <c r="U49" s="1027">
        <v>21</v>
      </c>
      <c r="V49" s="1027">
        <v>22</v>
      </c>
      <c r="W49" s="1027">
        <v>0</v>
      </c>
      <c r="X49" s="102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026">
        <v>8</v>
      </c>
      <c r="F50" s="1027" t="s">
        <v>584</v>
      </c>
      <c r="G50" s="1027" t="s">
        <v>770</v>
      </c>
      <c r="H50" s="1035">
        <v>20.399999999999999</v>
      </c>
      <c r="I50" s="1027">
        <v>5</v>
      </c>
      <c r="J50" s="1027">
        <v>1</v>
      </c>
      <c r="K50" s="1027">
        <v>0</v>
      </c>
      <c r="L50" s="1027">
        <v>1</v>
      </c>
      <c r="M50" s="1027">
        <v>1</v>
      </c>
      <c r="N50" s="1027">
        <v>0</v>
      </c>
      <c r="O50" s="1027">
        <v>38</v>
      </c>
      <c r="P50" s="1027">
        <v>40</v>
      </c>
      <c r="Q50" s="1027">
        <v>0</v>
      </c>
      <c r="R50" s="1027">
        <v>10</v>
      </c>
      <c r="S50" s="1027">
        <v>0</v>
      </c>
      <c r="T50" s="1027">
        <v>23</v>
      </c>
      <c r="U50" s="1027">
        <v>22</v>
      </c>
      <c r="V50" s="1027">
        <v>0</v>
      </c>
      <c r="W50" s="1027">
        <v>26</v>
      </c>
      <c r="X50" s="1029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26">
        <v>9</v>
      </c>
      <c r="F51" s="1027" t="s">
        <v>1</v>
      </c>
      <c r="G51" s="1027"/>
      <c r="H51" s="1035"/>
      <c r="I51" s="1027">
        <v>0</v>
      </c>
      <c r="J51" s="1027">
        <v>0</v>
      </c>
      <c r="K51" s="1027">
        <v>0</v>
      </c>
      <c r="L51" s="1027">
        <v>0</v>
      </c>
      <c r="M51" s="1027">
        <v>0</v>
      </c>
      <c r="N51" s="1027">
        <v>0</v>
      </c>
      <c r="O51" s="1027">
        <v>0</v>
      </c>
      <c r="P51" s="1027">
        <v>0</v>
      </c>
      <c r="Q51" s="1027">
        <v>0</v>
      </c>
      <c r="R51" s="1027">
        <v>0</v>
      </c>
      <c r="S51" s="1027">
        <v>0</v>
      </c>
      <c r="T51" s="1027">
        <v>0</v>
      </c>
      <c r="U51" s="1027">
        <v>0</v>
      </c>
      <c r="V51" s="1027">
        <v>0</v>
      </c>
      <c r="W51" s="1027">
        <v>0</v>
      </c>
      <c r="X51" s="102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30">
        <v>10</v>
      </c>
      <c r="F52" s="1031" t="s">
        <v>1</v>
      </c>
      <c r="G52" s="1031"/>
      <c r="H52" s="1036"/>
      <c r="I52" s="1031">
        <v>0</v>
      </c>
      <c r="J52" s="1031">
        <v>0</v>
      </c>
      <c r="K52" s="1031">
        <v>0</v>
      </c>
      <c r="L52" s="1031">
        <v>0</v>
      </c>
      <c r="M52" s="1031">
        <v>0</v>
      </c>
      <c r="N52" s="1031">
        <v>0</v>
      </c>
      <c r="O52" s="1031">
        <v>0</v>
      </c>
      <c r="P52" s="1031">
        <v>0</v>
      </c>
      <c r="Q52" s="1031">
        <v>0</v>
      </c>
      <c r="R52" s="1031">
        <v>0</v>
      </c>
      <c r="S52" s="1031">
        <v>0</v>
      </c>
      <c r="T52" s="1031">
        <v>0</v>
      </c>
      <c r="U52" s="1031">
        <v>0</v>
      </c>
      <c r="V52" s="1031">
        <v>0</v>
      </c>
      <c r="W52" s="1031">
        <v>0</v>
      </c>
      <c r="X52" s="103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079" t="s">
        <v>749</v>
      </c>
      <c r="F57" s="1080" t="s">
        <v>750</v>
      </c>
      <c r="G57" s="1080" t="s">
        <v>751</v>
      </c>
      <c r="H57" s="1080" t="s">
        <v>752</v>
      </c>
      <c r="I57" s="1080" t="s">
        <v>753</v>
      </c>
      <c r="J57" s="1080" t="s">
        <v>754</v>
      </c>
      <c r="K57" s="1080" t="s">
        <v>755</v>
      </c>
      <c r="L57" s="1080"/>
      <c r="M57" s="1080"/>
      <c r="N57" s="1080"/>
      <c r="O57" s="1080"/>
      <c r="P57" s="1080"/>
      <c r="Q57" s="1080"/>
      <c r="R57" s="1080"/>
      <c r="S57" s="1080"/>
      <c r="T57" s="1080"/>
      <c r="U57" s="1080"/>
      <c r="V57" s="1080"/>
      <c r="W57" s="1080"/>
      <c r="X57" s="108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89">
        <v>4</v>
      </c>
      <c r="F58" s="1090">
        <v>3</v>
      </c>
      <c r="G58" s="1083">
        <v>10</v>
      </c>
      <c r="H58" s="1083">
        <v>2</v>
      </c>
      <c r="I58" s="1084">
        <v>25</v>
      </c>
      <c r="J58" s="1084">
        <v>12</v>
      </c>
      <c r="K58" s="1083">
        <v>65</v>
      </c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5"/>
      <c r="AA58" s="256">
        <f>IF(E58=D55,0,1)</f>
        <v>0</v>
      </c>
    </row>
    <row r="59" spans="2:28" x14ac:dyDescent="0.25">
      <c r="E59" s="1082" t="s">
        <v>581</v>
      </c>
      <c r="F59" s="1083" t="s">
        <v>63</v>
      </c>
      <c r="G59" s="1083" t="s">
        <v>756</v>
      </c>
      <c r="H59" s="1083" t="s">
        <v>757</v>
      </c>
      <c r="I59" s="1084" t="s">
        <v>66</v>
      </c>
      <c r="J59" s="1084" t="s">
        <v>67</v>
      </c>
      <c r="K59" s="1083" t="s">
        <v>68</v>
      </c>
      <c r="L59" s="1083" t="s">
        <v>69</v>
      </c>
      <c r="M59" s="1083" t="s">
        <v>22</v>
      </c>
      <c r="N59" s="1083" t="s">
        <v>758</v>
      </c>
      <c r="O59" s="1083" t="s">
        <v>759</v>
      </c>
      <c r="P59" s="1083" t="s">
        <v>760</v>
      </c>
      <c r="Q59" s="1083" t="s">
        <v>761</v>
      </c>
      <c r="R59" s="1083" t="s">
        <v>762</v>
      </c>
      <c r="S59" s="1083" t="s">
        <v>763</v>
      </c>
      <c r="T59" s="1083" t="s">
        <v>764</v>
      </c>
      <c r="U59" s="1083" t="s">
        <v>765</v>
      </c>
      <c r="V59" s="1083" t="s">
        <v>766</v>
      </c>
      <c r="W59" s="1083" t="s">
        <v>767</v>
      </c>
      <c r="X59" s="1085" t="s">
        <v>768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082">
        <v>1</v>
      </c>
      <c r="F60" s="1083" t="s">
        <v>801</v>
      </c>
      <c r="G60" s="1083" t="s">
        <v>770</v>
      </c>
      <c r="H60" s="1091">
        <v>21.63</v>
      </c>
      <c r="I60" s="1083">
        <v>9</v>
      </c>
      <c r="J60" s="1083">
        <v>0</v>
      </c>
      <c r="K60" s="1083">
        <v>0</v>
      </c>
      <c r="L60" s="1083">
        <v>1</v>
      </c>
      <c r="M60" s="1083">
        <v>1</v>
      </c>
      <c r="N60" s="1083">
        <v>0</v>
      </c>
      <c r="O60" s="1083">
        <v>16</v>
      </c>
      <c r="P60" s="1083">
        <v>0</v>
      </c>
      <c r="Q60" s="1083">
        <v>10</v>
      </c>
      <c r="R60" s="1083">
        <v>50</v>
      </c>
      <c r="S60" s="1083">
        <v>0</v>
      </c>
      <c r="T60" s="1083">
        <v>21</v>
      </c>
      <c r="U60" s="1083">
        <v>0</v>
      </c>
      <c r="V60" s="1083">
        <v>25</v>
      </c>
      <c r="W60" s="1083">
        <v>24</v>
      </c>
      <c r="X60" s="1085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1082">
        <v>2</v>
      </c>
      <c r="F61" s="1083" t="s">
        <v>730</v>
      </c>
      <c r="G61" s="1083" t="s">
        <v>770</v>
      </c>
      <c r="H61" s="1091">
        <v>20.62</v>
      </c>
      <c r="I61" s="1083">
        <v>3</v>
      </c>
      <c r="J61" s="1083">
        <v>1</v>
      </c>
      <c r="K61" s="1083">
        <v>0</v>
      </c>
      <c r="L61" s="1083">
        <v>1</v>
      </c>
      <c r="M61" s="1083">
        <v>1</v>
      </c>
      <c r="N61" s="1083">
        <v>0</v>
      </c>
      <c r="O61" s="1083">
        <v>2</v>
      </c>
      <c r="P61" s="1083">
        <v>0</v>
      </c>
      <c r="Q61" s="1083">
        <v>0</v>
      </c>
      <c r="R61" s="1083">
        <v>40</v>
      </c>
      <c r="S61" s="1083">
        <v>82</v>
      </c>
      <c r="T61" s="1083">
        <v>32</v>
      </c>
      <c r="U61" s="1083">
        <v>0</v>
      </c>
      <c r="V61" s="1083">
        <v>0</v>
      </c>
      <c r="W61" s="1083">
        <v>22</v>
      </c>
      <c r="X61" s="1085">
        <v>21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082">
        <v>3</v>
      </c>
      <c r="F62" s="1083" t="s">
        <v>798</v>
      </c>
      <c r="G62" s="1083" t="s">
        <v>770</v>
      </c>
      <c r="H62" s="1091">
        <v>23.34</v>
      </c>
      <c r="I62" s="1083">
        <v>6</v>
      </c>
      <c r="J62" s="1083">
        <v>1</v>
      </c>
      <c r="K62" s="1083">
        <v>0</v>
      </c>
      <c r="L62" s="1083">
        <v>2</v>
      </c>
      <c r="M62" s="1083">
        <v>1</v>
      </c>
      <c r="N62" s="1083">
        <v>72</v>
      </c>
      <c r="O62" s="1083">
        <v>64</v>
      </c>
      <c r="P62" s="1083">
        <v>0</v>
      </c>
      <c r="Q62" s="1083">
        <v>16</v>
      </c>
      <c r="R62" s="1083">
        <v>83</v>
      </c>
      <c r="S62" s="1083">
        <v>0</v>
      </c>
      <c r="T62" s="1083">
        <v>21</v>
      </c>
      <c r="U62" s="1083">
        <v>0</v>
      </c>
      <c r="V62" s="1083">
        <v>22</v>
      </c>
      <c r="W62" s="1083">
        <v>21</v>
      </c>
      <c r="X62" s="1085">
        <v>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082">
        <v>4</v>
      </c>
      <c r="F63" s="1083" t="s">
        <v>796</v>
      </c>
      <c r="G63" s="1083" t="s">
        <v>770</v>
      </c>
      <c r="H63" s="1091">
        <v>19.3</v>
      </c>
      <c r="I63" s="1083">
        <v>3</v>
      </c>
      <c r="J63" s="1083">
        <v>2</v>
      </c>
      <c r="K63" s="1083">
        <v>0</v>
      </c>
      <c r="L63" s="1083">
        <v>1</v>
      </c>
      <c r="M63" s="1083">
        <v>1</v>
      </c>
      <c r="N63" s="1083">
        <v>0</v>
      </c>
      <c r="O63" s="1083">
        <v>32</v>
      </c>
      <c r="P63" s="1083">
        <v>0</v>
      </c>
      <c r="Q63" s="1083">
        <v>0</v>
      </c>
      <c r="R63" s="1083">
        <v>32</v>
      </c>
      <c r="S63" s="1083">
        <v>16</v>
      </c>
      <c r="T63" s="1083">
        <v>22</v>
      </c>
      <c r="U63" s="1083">
        <v>0</v>
      </c>
      <c r="V63" s="1083">
        <v>0</v>
      </c>
      <c r="W63" s="1083">
        <v>28</v>
      </c>
      <c r="X63" s="1085">
        <v>25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082">
        <v>5</v>
      </c>
      <c r="F64" s="1083" t="s">
        <v>592</v>
      </c>
      <c r="G64" s="1083" t="s">
        <v>770</v>
      </c>
      <c r="H64" s="1091">
        <v>23.12</v>
      </c>
      <c r="I64" s="1083">
        <v>5</v>
      </c>
      <c r="J64" s="1083">
        <v>2</v>
      </c>
      <c r="K64" s="1083">
        <v>0</v>
      </c>
      <c r="L64" s="1083">
        <v>2</v>
      </c>
      <c r="M64" s="1083">
        <v>1</v>
      </c>
      <c r="N64" s="1083">
        <v>14</v>
      </c>
      <c r="O64" s="1083">
        <v>8</v>
      </c>
      <c r="P64" s="1083">
        <v>8</v>
      </c>
      <c r="Q64" s="1083">
        <v>16</v>
      </c>
      <c r="R64" s="1083">
        <v>0</v>
      </c>
      <c r="S64" s="1083">
        <v>0</v>
      </c>
      <c r="T64" s="1083">
        <v>24</v>
      </c>
      <c r="U64" s="1083">
        <v>20</v>
      </c>
      <c r="V64" s="1083">
        <v>21</v>
      </c>
      <c r="W64" s="1083">
        <v>0</v>
      </c>
      <c r="X64" s="108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1082">
        <v>6</v>
      </c>
      <c r="F65" s="1083" t="s">
        <v>797</v>
      </c>
      <c r="G65" s="1083" t="s">
        <v>770</v>
      </c>
      <c r="H65" s="1091">
        <v>23.86</v>
      </c>
      <c r="I65" s="1083">
        <v>7</v>
      </c>
      <c r="J65" s="1083">
        <v>2</v>
      </c>
      <c r="K65" s="1083">
        <v>0</v>
      </c>
      <c r="L65" s="1083">
        <v>1</v>
      </c>
      <c r="M65" s="1083">
        <v>1</v>
      </c>
      <c r="N65" s="1083">
        <v>0</v>
      </c>
      <c r="O65" s="1083">
        <v>25</v>
      </c>
      <c r="P65" s="1083">
        <v>58</v>
      </c>
      <c r="Q65" s="1083">
        <v>16</v>
      </c>
      <c r="R65" s="1083">
        <v>0</v>
      </c>
      <c r="S65" s="1083">
        <v>0</v>
      </c>
      <c r="T65" s="1083">
        <v>24</v>
      </c>
      <c r="U65" s="1083">
        <v>20</v>
      </c>
      <c r="V65" s="1083">
        <v>19</v>
      </c>
      <c r="W65" s="1083">
        <v>0</v>
      </c>
      <c r="X65" s="1085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87</v>
      </c>
      <c r="C66" s="256">
        <f t="shared" ca="1" si="21"/>
        <v>87</v>
      </c>
      <c r="E66" s="1082">
        <v>7</v>
      </c>
      <c r="F66" s="1083" t="s">
        <v>691</v>
      </c>
      <c r="G66" s="1083" t="s">
        <v>770</v>
      </c>
      <c r="H66" s="1091">
        <v>22.83</v>
      </c>
      <c r="I66" s="1083">
        <v>4</v>
      </c>
      <c r="J66" s="1083">
        <v>2</v>
      </c>
      <c r="K66" s="1083">
        <v>0</v>
      </c>
      <c r="L66" s="1083">
        <v>2</v>
      </c>
      <c r="M66" s="1083">
        <v>1</v>
      </c>
      <c r="N66" s="1083">
        <v>75</v>
      </c>
      <c r="O66" s="1083">
        <v>40</v>
      </c>
      <c r="P66" s="1083">
        <v>0</v>
      </c>
      <c r="Q66" s="1083">
        <v>0</v>
      </c>
      <c r="R66" s="1083">
        <v>88</v>
      </c>
      <c r="S66" s="1083">
        <v>40</v>
      </c>
      <c r="T66" s="1083">
        <v>22</v>
      </c>
      <c r="U66" s="1083">
        <v>0</v>
      </c>
      <c r="V66" s="1083">
        <v>0</v>
      </c>
      <c r="W66" s="1083">
        <v>20</v>
      </c>
      <c r="X66" s="1085">
        <v>23</v>
      </c>
      <c r="Y66" s="256">
        <f t="shared" ca="1" si="19"/>
        <v>87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1082">
        <v>8</v>
      </c>
      <c r="F67" s="1083" t="s">
        <v>668</v>
      </c>
      <c r="G67" s="1083" t="s">
        <v>769</v>
      </c>
      <c r="H67" s="1091">
        <v>18.190000000000001</v>
      </c>
      <c r="I67" s="1083">
        <v>8</v>
      </c>
      <c r="J67" s="1083">
        <v>0</v>
      </c>
      <c r="K67" s="1083">
        <v>0</v>
      </c>
      <c r="L67" s="1083">
        <v>0</v>
      </c>
      <c r="M67" s="1083">
        <v>1</v>
      </c>
      <c r="N67" s="1083">
        <v>0</v>
      </c>
      <c r="O67" s="1083">
        <v>0</v>
      </c>
      <c r="P67" s="1083">
        <v>0</v>
      </c>
      <c r="Q67" s="1083">
        <v>50</v>
      </c>
      <c r="R67" s="1083">
        <v>0</v>
      </c>
      <c r="S67" s="1083">
        <v>0</v>
      </c>
      <c r="T67" s="1083">
        <v>0</v>
      </c>
      <c r="U67" s="1083">
        <v>0</v>
      </c>
      <c r="V67" s="1083">
        <v>29</v>
      </c>
      <c r="W67" s="1083">
        <v>0</v>
      </c>
      <c r="X67" s="1085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82">
        <v>9</v>
      </c>
      <c r="F68" s="1083" t="s">
        <v>1</v>
      </c>
      <c r="G68" s="1083"/>
      <c r="H68" s="1091"/>
      <c r="I68" s="1083">
        <v>0</v>
      </c>
      <c r="J68" s="1083">
        <v>0</v>
      </c>
      <c r="K68" s="1083">
        <v>0</v>
      </c>
      <c r="L68" s="1083">
        <v>0</v>
      </c>
      <c r="M68" s="1083">
        <v>0</v>
      </c>
      <c r="N68" s="1083">
        <v>0</v>
      </c>
      <c r="O68" s="1083">
        <v>0</v>
      </c>
      <c r="P68" s="1083">
        <v>0</v>
      </c>
      <c r="Q68" s="1083">
        <v>0</v>
      </c>
      <c r="R68" s="1083">
        <v>0</v>
      </c>
      <c r="S68" s="1083">
        <v>0</v>
      </c>
      <c r="T68" s="1083">
        <v>0</v>
      </c>
      <c r="U68" s="1083">
        <v>0</v>
      </c>
      <c r="V68" s="1083">
        <v>0</v>
      </c>
      <c r="W68" s="1083">
        <v>0</v>
      </c>
      <c r="X68" s="108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86">
        <v>10</v>
      </c>
      <c r="F69" s="1087" t="s">
        <v>1</v>
      </c>
      <c r="G69" s="1087"/>
      <c r="H69" s="1092"/>
      <c r="I69" s="1087">
        <v>0</v>
      </c>
      <c r="J69" s="1087">
        <v>0</v>
      </c>
      <c r="K69" s="1087">
        <v>0</v>
      </c>
      <c r="L69" s="1087">
        <v>0</v>
      </c>
      <c r="M69" s="1087">
        <v>0</v>
      </c>
      <c r="N69" s="1087">
        <v>0</v>
      </c>
      <c r="O69" s="1087">
        <v>0</v>
      </c>
      <c r="P69" s="1087">
        <v>0</v>
      </c>
      <c r="Q69" s="1087">
        <v>0</v>
      </c>
      <c r="R69" s="1087">
        <v>0</v>
      </c>
      <c r="S69" s="1087">
        <v>0</v>
      </c>
      <c r="T69" s="1087">
        <v>0</v>
      </c>
      <c r="U69" s="1087">
        <v>0</v>
      </c>
      <c r="V69" s="1087">
        <v>0</v>
      </c>
      <c r="W69" s="1087">
        <v>0</v>
      </c>
      <c r="X69" s="108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37" t="s">
        <v>749</v>
      </c>
      <c r="F74" s="1038" t="s">
        <v>750</v>
      </c>
      <c r="G74" s="1038" t="s">
        <v>751</v>
      </c>
      <c r="H74" s="1038" t="s">
        <v>752</v>
      </c>
      <c r="I74" s="1038" t="s">
        <v>753</v>
      </c>
      <c r="J74" s="1038" t="s">
        <v>754</v>
      </c>
      <c r="K74" s="1038" t="s">
        <v>755</v>
      </c>
      <c r="L74" s="1038"/>
      <c r="M74" s="1038"/>
      <c r="N74" s="1038"/>
      <c r="O74" s="1038"/>
      <c r="P74" s="1038"/>
      <c r="Q74" s="1038"/>
      <c r="R74" s="1038"/>
      <c r="S74" s="1038"/>
      <c r="T74" s="1038"/>
      <c r="U74" s="1038"/>
      <c r="V74" s="1038"/>
      <c r="W74" s="1038"/>
      <c r="X74" s="10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47">
        <v>5</v>
      </c>
      <c r="F75" s="1048">
        <v>7</v>
      </c>
      <c r="G75" s="1041">
        <v>7</v>
      </c>
      <c r="H75" s="1041">
        <v>5</v>
      </c>
      <c r="I75" s="1042">
        <v>19</v>
      </c>
      <c r="J75" s="1042">
        <v>18</v>
      </c>
      <c r="K75" s="1041">
        <v>64</v>
      </c>
      <c r="L75" s="1041"/>
      <c r="M75" s="1041"/>
      <c r="N75" s="1041"/>
      <c r="O75" s="1041"/>
      <c r="P75" s="1041"/>
      <c r="Q75" s="1041"/>
      <c r="R75" s="1041"/>
      <c r="S75" s="1041"/>
      <c r="T75" s="1041"/>
      <c r="U75" s="1041"/>
      <c r="V75" s="1041"/>
      <c r="W75" s="1041"/>
      <c r="X75" s="1043"/>
      <c r="AA75" s="256">
        <f>IF(E75=D72,0,1)</f>
        <v>0</v>
      </c>
    </row>
    <row r="76" spans="2:28" x14ac:dyDescent="0.25">
      <c r="E76" s="1040" t="s">
        <v>581</v>
      </c>
      <c r="F76" s="1041" t="s">
        <v>63</v>
      </c>
      <c r="G76" s="1041" t="s">
        <v>756</v>
      </c>
      <c r="H76" s="1041" t="s">
        <v>757</v>
      </c>
      <c r="I76" s="1042" t="s">
        <v>66</v>
      </c>
      <c r="J76" s="1042" t="s">
        <v>67</v>
      </c>
      <c r="K76" s="1041" t="s">
        <v>68</v>
      </c>
      <c r="L76" s="1041" t="s">
        <v>69</v>
      </c>
      <c r="M76" s="1041" t="s">
        <v>22</v>
      </c>
      <c r="N76" s="1041" t="s">
        <v>758</v>
      </c>
      <c r="O76" s="1041" t="s">
        <v>759</v>
      </c>
      <c r="P76" s="1041" t="s">
        <v>760</v>
      </c>
      <c r="Q76" s="1041" t="s">
        <v>761</v>
      </c>
      <c r="R76" s="1041" t="s">
        <v>762</v>
      </c>
      <c r="S76" s="1041" t="s">
        <v>763</v>
      </c>
      <c r="T76" s="1041" t="s">
        <v>764</v>
      </c>
      <c r="U76" s="1041" t="s">
        <v>765</v>
      </c>
      <c r="V76" s="1041" t="s">
        <v>766</v>
      </c>
      <c r="W76" s="1041" t="s">
        <v>767</v>
      </c>
      <c r="X76" s="1043" t="s">
        <v>768</v>
      </c>
    </row>
    <row r="77" spans="2:28" x14ac:dyDescent="0.25">
      <c r="B77" s="256">
        <f t="shared" ref="B77:B86" ca="1" si="24">Y77</f>
        <v>107</v>
      </c>
      <c r="C77" s="256">
        <f ca="1">Y77</f>
        <v>107</v>
      </c>
      <c r="E77" s="1040">
        <v>1</v>
      </c>
      <c r="F77" s="1041" t="s">
        <v>804</v>
      </c>
      <c r="G77" s="1041" t="s">
        <v>770</v>
      </c>
      <c r="H77" s="1049">
        <v>24.94</v>
      </c>
      <c r="I77" s="1041">
        <v>2</v>
      </c>
      <c r="J77" s="1041">
        <v>2</v>
      </c>
      <c r="K77" s="1041">
        <v>2</v>
      </c>
      <c r="L77" s="1041">
        <v>1</v>
      </c>
      <c r="M77" s="1041">
        <v>1</v>
      </c>
      <c r="N77" s="1041">
        <v>0</v>
      </c>
      <c r="O77" s="1041">
        <v>0</v>
      </c>
      <c r="P77" s="1041">
        <v>0</v>
      </c>
      <c r="Q77" s="1041">
        <v>32</v>
      </c>
      <c r="R77" s="1041">
        <v>4</v>
      </c>
      <c r="S77" s="1041">
        <v>24</v>
      </c>
      <c r="T77" s="1041">
        <v>0</v>
      </c>
      <c r="U77" s="1041">
        <v>0</v>
      </c>
      <c r="V77" s="1041">
        <v>15</v>
      </c>
      <c r="W77" s="1041">
        <v>19</v>
      </c>
      <c r="X77" s="1043">
        <v>18</v>
      </c>
      <c r="Y77" s="256">
        <f t="shared" ref="Y77:Y86" ca="1" si="25">VLOOKUP(F77,PlayerN,3,FALSE)</f>
        <v>107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040">
        <v>2</v>
      </c>
      <c r="F78" s="1041" t="s">
        <v>675</v>
      </c>
      <c r="G78" s="1041" t="s">
        <v>769</v>
      </c>
      <c r="H78" s="1049">
        <v>19.53</v>
      </c>
      <c r="I78" s="1041">
        <v>1</v>
      </c>
      <c r="J78" s="1041">
        <v>1</v>
      </c>
      <c r="K78" s="1041">
        <v>0</v>
      </c>
      <c r="L78" s="1041">
        <v>0</v>
      </c>
      <c r="M78" s="1041">
        <v>1</v>
      </c>
      <c r="N78" s="1041">
        <v>0</v>
      </c>
      <c r="O78" s="1041">
        <v>0</v>
      </c>
      <c r="P78" s="1041">
        <v>0</v>
      </c>
      <c r="Q78" s="1041">
        <v>0</v>
      </c>
      <c r="R78" s="1041">
        <v>0</v>
      </c>
      <c r="S78" s="1041">
        <v>0</v>
      </c>
      <c r="T78" s="1041">
        <v>0</v>
      </c>
      <c r="U78" s="1041">
        <v>0</v>
      </c>
      <c r="V78" s="1041">
        <v>0</v>
      </c>
      <c r="W78" s="1041">
        <v>0</v>
      </c>
      <c r="X78" s="104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040">
        <v>3</v>
      </c>
      <c r="F79" s="1041" t="s">
        <v>674</v>
      </c>
      <c r="G79" s="1041" t="s">
        <v>770</v>
      </c>
      <c r="H79" s="1049">
        <v>22.43</v>
      </c>
      <c r="I79" s="1041">
        <v>6</v>
      </c>
      <c r="J79" s="1041">
        <v>0</v>
      </c>
      <c r="K79" s="1041">
        <v>0</v>
      </c>
      <c r="L79" s="1041">
        <v>1</v>
      </c>
      <c r="M79" s="1041">
        <v>1</v>
      </c>
      <c r="N79" s="1041">
        <v>0</v>
      </c>
      <c r="O79" s="1041">
        <v>40</v>
      </c>
      <c r="P79" s="1041">
        <v>32</v>
      </c>
      <c r="Q79" s="1041">
        <v>12</v>
      </c>
      <c r="R79" s="1041">
        <v>0</v>
      </c>
      <c r="S79" s="1041">
        <v>0</v>
      </c>
      <c r="T79" s="1041">
        <v>19</v>
      </c>
      <c r="U79" s="1041">
        <v>26</v>
      </c>
      <c r="V79" s="1041">
        <v>22</v>
      </c>
      <c r="W79" s="1041">
        <v>0</v>
      </c>
      <c r="X79" s="104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112</v>
      </c>
      <c r="C80" s="256">
        <f t="shared" ca="1" si="27"/>
        <v>112</v>
      </c>
      <c r="E80" s="1040">
        <v>4</v>
      </c>
      <c r="F80" s="1041" t="s">
        <v>823</v>
      </c>
      <c r="G80" s="1041" t="s">
        <v>770</v>
      </c>
      <c r="H80" s="1049">
        <v>14.8</v>
      </c>
      <c r="I80" s="1041">
        <v>2</v>
      </c>
      <c r="J80" s="1041">
        <v>0</v>
      </c>
      <c r="K80" s="1041">
        <v>0</v>
      </c>
      <c r="L80" s="1041">
        <v>1</v>
      </c>
      <c r="M80" s="1041">
        <v>1</v>
      </c>
      <c r="N80" s="1041">
        <v>0</v>
      </c>
      <c r="O80" s="1041">
        <v>6</v>
      </c>
      <c r="P80" s="1041">
        <v>0</v>
      </c>
      <c r="Q80" s="1041">
        <v>16</v>
      </c>
      <c r="R80" s="1041">
        <v>41</v>
      </c>
      <c r="S80" s="1041">
        <v>0</v>
      </c>
      <c r="T80" s="1041">
        <v>36</v>
      </c>
      <c r="U80" s="1041">
        <v>0</v>
      </c>
      <c r="V80" s="1041">
        <v>37</v>
      </c>
      <c r="W80" s="1041">
        <v>33</v>
      </c>
      <c r="X80" s="1043">
        <v>0</v>
      </c>
      <c r="Y80" s="256">
        <f t="shared" ca="1" si="25"/>
        <v>112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1040">
        <v>5</v>
      </c>
      <c r="F81" s="1041" t="s">
        <v>672</v>
      </c>
      <c r="G81" s="1041" t="s">
        <v>770</v>
      </c>
      <c r="H81" s="1049">
        <v>21.03</v>
      </c>
      <c r="I81" s="1041">
        <v>2</v>
      </c>
      <c r="J81" s="1041">
        <v>3</v>
      </c>
      <c r="K81" s="1041">
        <v>0</v>
      </c>
      <c r="L81" s="1041">
        <v>1</v>
      </c>
      <c r="M81" s="1041">
        <v>1</v>
      </c>
      <c r="N81" s="1041">
        <v>0</v>
      </c>
      <c r="O81" s="1041">
        <v>74</v>
      </c>
      <c r="P81" s="1041">
        <v>0</v>
      </c>
      <c r="Q81" s="1041">
        <v>0</v>
      </c>
      <c r="R81" s="1041">
        <v>20</v>
      </c>
      <c r="S81" s="1041">
        <v>40</v>
      </c>
      <c r="T81" s="1041">
        <v>24</v>
      </c>
      <c r="U81" s="1041">
        <v>0</v>
      </c>
      <c r="V81" s="1041">
        <v>0</v>
      </c>
      <c r="W81" s="1041">
        <v>29</v>
      </c>
      <c r="X81" s="1043">
        <v>20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040">
        <v>6</v>
      </c>
      <c r="F82" s="1041" t="s">
        <v>697</v>
      </c>
      <c r="G82" s="1041" t="s">
        <v>770</v>
      </c>
      <c r="H82" s="1049">
        <v>22.33</v>
      </c>
      <c r="I82" s="1041">
        <v>5</v>
      </c>
      <c r="J82" s="1041">
        <v>1</v>
      </c>
      <c r="K82" s="1041">
        <v>2</v>
      </c>
      <c r="L82" s="1041">
        <v>2</v>
      </c>
      <c r="M82" s="1041">
        <v>1</v>
      </c>
      <c r="N82" s="1041">
        <v>36</v>
      </c>
      <c r="O82" s="1041">
        <v>2</v>
      </c>
      <c r="P82" s="1041">
        <v>0</v>
      </c>
      <c r="Q82" s="1041">
        <v>12</v>
      </c>
      <c r="R82" s="1041">
        <v>0</v>
      </c>
      <c r="S82" s="1041">
        <v>60</v>
      </c>
      <c r="T82" s="1041">
        <v>26</v>
      </c>
      <c r="U82" s="1041">
        <v>0</v>
      </c>
      <c r="V82" s="1041">
        <v>20</v>
      </c>
      <c r="W82" s="1041">
        <v>0</v>
      </c>
      <c r="X82" s="1043">
        <v>24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040">
        <v>7</v>
      </c>
      <c r="F83" s="1041" t="s">
        <v>711</v>
      </c>
      <c r="G83" s="1041" t="s">
        <v>769</v>
      </c>
      <c r="H83" s="1049">
        <v>23.09</v>
      </c>
      <c r="I83" s="1041">
        <v>4</v>
      </c>
      <c r="J83" s="1041">
        <v>3</v>
      </c>
      <c r="K83" s="1041">
        <v>1</v>
      </c>
      <c r="L83" s="1041">
        <v>1</v>
      </c>
      <c r="M83" s="1041">
        <v>1</v>
      </c>
      <c r="N83" s="1041">
        <v>4</v>
      </c>
      <c r="O83" s="1041">
        <v>0</v>
      </c>
      <c r="P83" s="1041">
        <v>0</v>
      </c>
      <c r="Q83" s="1041">
        <v>0</v>
      </c>
      <c r="R83" s="1041">
        <v>0</v>
      </c>
      <c r="S83" s="1041">
        <v>0</v>
      </c>
      <c r="T83" s="1041">
        <v>0</v>
      </c>
      <c r="U83" s="1041">
        <v>0</v>
      </c>
      <c r="V83" s="1041">
        <v>0</v>
      </c>
      <c r="W83" s="1041">
        <v>0</v>
      </c>
      <c r="X83" s="1043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040">
        <v>8</v>
      </c>
      <c r="F84" s="1041" t="s">
        <v>701</v>
      </c>
      <c r="G84" s="1041" t="s">
        <v>769</v>
      </c>
      <c r="H84" s="1049">
        <v>25.06</v>
      </c>
      <c r="I84" s="1041">
        <v>3</v>
      </c>
      <c r="J84" s="1041">
        <v>2</v>
      </c>
      <c r="K84" s="1041">
        <v>0</v>
      </c>
      <c r="L84" s="1041">
        <v>0</v>
      </c>
      <c r="M84" s="1041">
        <v>1</v>
      </c>
      <c r="N84" s="1041">
        <v>0</v>
      </c>
      <c r="O84" s="1041">
        <v>16</v>
      </c>
      <c r="P84" s="1041">
        <v>0</v>
      </c>
      <c r="Q84" s="1041">
        <v>0</v>
      </c>
      <c r="R84" s="1041">
        <v>73</v>
      </c>
      <c r="S84" s="1041">
        <v>0</v>
      </c>
      <c r="T84" s="1041">
        <v>19</v>
      </c>
      <c r="U84" s="1041">
        <v>0</v>
      </c>
      <c r="V84" s="1041">
        <v>0</v>
      </c>
      <c r="W84" s="1041">
        <v>14</v>
      </c>
      <c r="X84" s="1043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040">
        <v>9</v>
      </c>
      <c r="F85" s="1041" t="s">
        <v>1</v>
      </c>
      <c r="G85" s="1041"/>
      <c r="H85" s="1049"/>
      <c r="I85" s="1041">
        <v>0</v>
      </c>
      <c r="J85" s="1041">
        <v>0</v>
      </c>
      <c r="K85" s="1041">
        <v>0</v>
      </c>
      <c r="L85" s="1041">
        <v>0</v>
      </c>
      <c r="M85" s="1041">
        <v>0</v>
      </c>
      <c r="N85" s="1041">
        <v>0</v>
      </c>
      <c r="O85" s="1041">
        <v>0</v>
      </c>
      <c r="P85" s="1041">
        <v>0</v>
      </c>
      <c r="Q85" s="1041">
        <v>0</v>
      </c>
      <c r="R85" s="1041">
        <v>0</v>
      </c>
      <c r="S85" s="1041">
        <v>0</v>
      </c>
      <c r="T85" s="1041">
        <v>0</v>
      </c>
      <c r="U85" s="1041">
        <v>0</v>
      </c>
      <c r="V85" s="1041">
        <v>0</v>
      </c>
      <c r="W85" s="1041">
        <v>0</v>
      </c>
      <c r="X85" s="104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44">
        <v>10</v>
      </c>
      <c r="F86" s="1045" t="s">
        <v>1</v>
      </c>
      <c r="G86" s="1045"/>
      <c r="H86" s="1050"/>
      <c r="I86" s="1045">
        <v>0</v>
      </c>
      <c r="J86" s="1045">
        <v>0</v>
      </c>
      <c r="K86" s="1045">
        <v>0</v>
      </c>
      <c r="L86" s="1045">
        <v>0</v>
      </c>
      <c r="M86" s="1045">
        <v>0</v>
      </c>
      <c r="N86" s="1045">
        <v>0</v>
      </c>
      <c r="O86" s="1045">
        <v>0</v>
      </c>
      <c r="P86" s="1045">
        <v>0</v>
      </c>
      <c r="Q86" s="1045">
        <v>0</v>
      </c>
      <c r="R86" s="1045">
        <v>0</v>
      </c>
      <c r="S86" s="1045">
        <v>0</v>
      </c>
      <c r="T86" s="1045">
        <v>0</v>
      </c>
      <c r="U86" s="1045">
        <v>0</v>
      </c>
      <c r="V86" s="1045">
        <v>0</v>
      </c>
      <c r="W86" s="1045">
        <v>0</v>
      </c>
      <c r="X86" s="104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8</v>
      </c>
      <c r="H92" s="354">
        <v>4</v>
      </c>
      <c r="I92" s="355">
        <v>21</v>
      </c>
      <c r="J92" s="355">
        <v>16</v>
      </c>
      <c r="K92" s="354">
        <v>83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586</v>
      </c>
      <c r="G94" s="354" t="s">
        <v>769</v>
      </c>
      <c r="H94" s="362">
        <v>20.09</v>
      </c>
      <c r="I94" s="354">
        <v>5</v>
      </c>
      <c r="J94" s="354">
        <v>0</v>
      </c>
      <c r="K94" s="354">
        <v>1</v>
      </c>
      <c r="L94" s="354">
        <v>1</v>
      </c>
      <c r="M94" s="354">
        <v>1</v>
      </c>
      <c r="N94" s="354">
        <v>91</v>
      </c>
      <c r="O94" s="354">
        <v>32</v>
      </c>
      <c r="P94" s="354">
        <v>0</v>
      </c>
      <c r="Q94" s="354">
        <v>40</v>
      </c>
      <c r="R94" s="354">
        <v>0</v>
      </c>
      <c r="S94" s="354">
        <v>0</v>
      </c>
      <c r="T94" s="354">
        <v>27</v>
      </c>
      <c r="U94" s="354">
        <v>0</v>
      </c>
      <c r="V94" s="354">
        <v>27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590</v>
      </c>
      <c r="G95" s="354" t="s">
        <v>769</v>
      </c>
      <c r="H95" s="362">
        <v>20.55</v>
      </c>
      <c r="I95" s="354">
        <v>4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38</v>
      </c>
      <c r="R95" s="354">
        <v>0</v>
      </c>
      <c r="S95" s="354">
        <v>0</v>
      </c>
      <c r="T95" s="354">
        <v>0</v>
      </c>
      <c r="U95" s="354">
        <v>0</v>
      </c>
      <c r="V95" s="354">
        <v>20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353">
        <v>3</v>
      </c>
      <c r="F96" s="354" t="s">
        <v>579</v>
      </c>
      <c r="G96" s="354" t="s">
        <v>770</v>
      </c>
      <c r="H96" s="362">
        <v>27.32</v>
      </c>
      <c r="I96" s="354">
        <v>3</v>
      </c>
      <c r="J96" s="354">
        <v>5</v>
      </c>
      <c r="K96" s="354">
        <v>0</v>
      </c>
      <c r="L96" s="354">
        <v>1</v>
      </c>
      <c r="M96" s="354">
        <v>1</v>
      </c>
      <c r="N96" s="354">
        <v>0</v>
      </c>
      <c r="O96" s="354">
        <v>74</v>
      </c>
      <c r="P96" s="354">
        <v>0</v>
      </c>
      <c r="Q96" s="354">
        <v>18</v>
      </c>
      <c r="R96" s="354">
        <v>0</v>
      </c>
      <c r="S96" s="354">
        <v>158</v>
      </c>
      <c r="T96" s="354">
        <v>21</v>
      </c>
      <c r="U96" s="354">
        <v>0</v>
      </c>
      <c r="V96" s="354">
        <v>16</v>
      </c>
      <c r="W96" s="354">
        <v>0</v>
      </c>
      <c r="X96" s="356">
        <v>15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353">
        <v>4</v>
      </c>
      <c r="F97" s="354" t="s">
        <v>578</v>
      </c>
      <c r="G97" s="354" t="s">
        <v>769</v>
      </c>
      <c r="H97" s="362">
        <v>24.37</v>
      </c>
      <c r="I97" s="354">
        <v>5</v>
      </c>
      <c r="J97" s="354">
        <v>4</v>
      </c>
      <c r="K97" s="354">
        <v>0</v>
      </c>
      <c r="L97" s="354">
        <v>1</v>
      </c>
      <c r="M97" s="354">
        <v>1</v>
      </c>
      <c r="N97" s="354">
        <v>15</v>
      </c>
      <c r="O97" s="354">
        <v>109</v>
      </c>
      <c r="P97" s="354">
        <v>0</v>
      </c>
      <c r="Q97" s="354">
        <v>0</v>
      </c>
      <c r="R97" s="354">
        <v>0</v>
      </c>
      <c r="S97" s="354">
        <v>0</v>
      </c>
      <c r="T97" s="354">
        <v>15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587</v>
      </c>
      <c r="G98" s="354" t="s">
        <v>770</v>
      </c>
      <c r="H98" s="362">
        <v>31.92</v>
      </c>
      <c r="I98" s="354">
        <v>2</v>
      </c>
      <c r="J98" s="354">
        <v>6</v>
      </c>
      <c r="K98" s="354">
        <v>0</v>
      </c>
      <c r="L98" s="354">
        <v>2</v>
      </c>
      <c r="M98" s="354">
        <v>1</v>
      </c>
      <c r="N98" s="354">
        <v>12</v>
      </c>
      <c r="O98" s="354">
        <v>71</v>
      </c>
      <c r="P98" s="354">
        <v>0</v>
      </c>
      <c r="Q98" s="354">
        <v>40</v>
      </c>
      <c r="R98" s="354">
        <v>116</v>
      </c>
      <c r="S98" s="354">
        <v>0</v>
      </c>
      <c r="T98" s="354">
        <v>15</v>
      </c>
      <c r="U98" s="354">
        <v>0</v>
      </c>
      <c r="V98" s="354">
        <v>17</v>
      </c>
      <c r="W98" s="354">
        <v>15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353">
        <v>6</v>
      </c>
      <c r="F99" s="354" t="s">
        <v>588</v>
      </c>
      <c r="G99" s="354" t="s">
        <v>770</v>
      </c>
      <c r="H99" s="362">
        <v>24.64</v>
      </c>
      <c r="I99" s="354">
        <v>5</v>
      </c>
      <c r="J99" s="354">
        <v>1</v>
      </c>
      <c r="K99" s="354">
        <v>0</v>
      </c>
      <c r="L99" s="354">
        <v>1</v>
      </c>
      <c r="M99" s="354">
        <v>1</v>
      </c>
      <c r="N99" s="354">
        <v>0</v>
      </c>
      <c r="O99" s="354">
        <v>24</v>
      </c>
      <c r="P99" s="354">
        <v>64</v>
      </c>
      <c r="Q99" s="354">
        <v>32</v>
      </c>
      <c r="R99" s="354">
        <v>0</v>
      </c>
      <c r="S99" s="354">
        <v>0</v>
      </c>
      <c r="T99" s="354">
        <v>20</v>
      </c>
      <c r="U99" s="354">
        <v>21</v>
      </c>
      <c r="V99" s="354">
        <v>20</v>
      </c>
      <c r="W99" s="354">
        <v>0</v>
      </c>
      <c r="X99" s="356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22.43</v>
      </c>
      <c r="I100" s="354">
        <v>6</v>
      </c>
      <c r="J100" s="354">
        <v>4</v>
      </c>
      <c r="K100" s="354">
        <v>0</v>
      </c>
      <c r="L100" s="354">
        <v>1</v>
      </c>
      <c r="M100" s="354">
        <v>1</v>
      </c>
      <c r="N100" s="354">
        <v>0</v>
      </c>
      <c r="O100" s="354">
        <v>8</v>
      </c>
      <c r="P100" s="354">
        <v>0</v>
      </c>
      <c r="Q100" s="354">
        <v>28</v>
      </c>
      <c r="R100" s="354">
        <v>71</v>
      </c>
      <c r="S100" s="354">
        <v>0</v>
      </c>
      <c r="T100" s="354">
        <v>25</v>
      </c>
      <c r="U100" s="354">
        <v>0</v>
      </c>
      <c r="V100" s="354">
        <v>21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693</v>
      </c>
      <c r="G101" s="354" t="s">
        <v>769</v>
      </c>
      <c r="H101" s="362">
        <v>21.69</v>
      </c>
      <c r="I101" s="354">
        <v>4</v>
      </c>
      <c r="J101" s="354">
        <v>0</v>
      </c>
      <c r="K101" s="354">
        <v>2</v>
      </c>
      <c r="L101" s="354">
        <v>1</v>
      </c>
      <c r="M101" s="354">
        <v>1</v>
      </c>
      <c r="N101" s="354">
        <v>20</v>
      </c>
      <c r="O101" s="354">
        <v>0</v>
      </c>
      <c r="P101" s="354">
        <v>16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051" t="s">
        <v>749</v>
      </c>
      <c r="F108" s="1052" t="s">
        <v>750</v>
      </c>
      <c r="G108" s="1052" t="s">
        <v>751</v>
      </c>
      <c r="H108" s="1052" t="s">
        <v>752</v>
      </c>
      <c r="I108" s="1052" t="s">
        <v>753</v>
      </c>
      <c r="J108" s="1052" t="s">
        <v>754</v>
      </c>
      <c r="K108" s="1052" t="s">
        <v>755</v>
      </c>
      <c r="L108" s="1052"/>
      <c r="M108" s="1052"/>
      <c r="N108" s="1052"/>
      <c r="O108" s="1052"/>
      <c r="P108" s="1052"/>
      <c r="Q108" s="1052"/>
      <c r="R108" s="1052"/>
      <c r="S108" s="1052"/>
      <c r="T108" s="1052"/>
      <c r="U108" s="1052"/>
      <c r="V108" s="1052"/>
      <c r="W108" s="1052"/>
      <c r="X108" s="105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061">
        <v>7</v>
      </c>
      <c r="F109" s="1062">
        <v>5</v>
      </c>
      <c r="G109" s="1055">
        <v>5</v>
      </c>
      <c r="H109" s="1055">
        <v>7</v>
      </c>
      <c r="I109" s="1056">
        <v>18</v>
      </c>
      <c r="J109" s="1056">
        <v>19</v>
      </c>
      <c r="K109" s="1055">
        <v>78</v>
      </c>
      <c r="L109" s="1055"/>
      <c r="M109" s="1055"/>
      <c r="N109" s="1055"/>
      <c r="O109" s="1055"/>
      <c r="P109" s="1055"/>
      <c r="Q109" s="1055"/>
      <c r="R109" s="1055"/>
      <c r="S109" s="1055"/>
      <c r="T109" s="1055"/>
      <c r="U109" s="1055"/>
      <c r="V109" s="1055"/>
      <c r="W109" s="1055"/>
      <c r="X109" s="1057"/>
      <c r="AA109" s="256">
        <f>IF(E109=D106,0,1)</f>
        <v>0</v>
      </c>
    </row>
    <row r="110" spans="2:28" x14ac:dyDescent="0.25">
      <c r="E110" s="1054" t="s">
        <v>581</v>
      </c>
      <c r="F110" s="1055" t="s">
        <v>63</v>
      </c>
      <c r="G110" s="1055" t="s">
        <v>756</v>
      </c>
      <c r="H110" s="1055" t="s">
        <v>757</v>
      </c>
      <c r="I110" s="1056" t="s">
        <v>66</v>
      </c>
      <c r="J110" s="1056" t="s">
        <v>67</v>
      </c>
      <c r="K110" s="1055" t="s">
        <v>68</v>
      </c>
      <c r="L110" s="1055" t="s">
        <v>69</v>
      </c>
      <c r="M110" s="1055" t="s">
        <v>22</v>
      </c>
      <c r="N110" s="1055" t="s">
        <v>758</v>
      </c>
      <c r="O110" s="1055" t="s">
        <v>759</v>
      </c>
      <c r="P110" s="1055" t="s">
        <v>760</v>
      </c>
      <c r="Q110" s="1055" t="s">
        <v>761</v>
      </c>
      <c r="R110" s="1055" t="s">
        <v>762</v>
      </c>
      <c r="S110" s="1055" t="s">
        <v>763</v>
      </c>
      <c r="T110" s="1055" t="s">
        <v>764</v>
      </c>
      <c r="U110" s="1055" t="s">
        <v>765</v>
      </c>
      <c r="V110" s="1055" t="s">
        <v>766</v>
      </c>
      <c r="W110" s="1055" t="s">
        <v>767</v>
      </c>
      <c r="X110" s="1057" t="s">
        <v>768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054">
        <v>1</v>
      </c>
      <c r="F111" s="1055" t="s">
        <v>591</v>
      </c>
      <c r="G111" s="1055" t="s">
        <v>769</v>
      </c>
      <c r="H111" s="1063">
        <v>22.79</v>
      </c>
      <c r="I111" s="1055">
        <v>5</v>
      </c>
      <c r="J111" s="1055">
        <v>1</v>
      </c>
      <c r="K111" s="1055">
        <v>1</v>
      </c>
      <c r="L111" s="1055">
        <v>1</v>
      </c>
      <c r="M111" s="1055">
        <v>1</v>
      </c>
      <c r="N111" s="1055">
        <v>40</v>
      </c>
      <c r="O111" s="1055">
        <v>36</v>
      </c>
      <c r="P111" s="1055">
        <v>5</v>
      </c>
      <c r="Q111" s="1055">
        <v>0</v>
      </c>
      <c r="R111" s="1055">
        <v>0</v>
      </c>
      <c r="S111" s="1055">
        <v>0</v>
      </c>
      <c r="T111" s="1055">
        <v>24</v>
      </c>
      <c r="U111" s="1055">
        <v>24</v>
      </c>
      <c r="V111" s="1055">
        <v>0</v>
      </c>
      <c r="W111" s="1055">
        <v>0</v>
      </c>
      <c r="X111" s="1057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1054">
        <v>2</v>
      </c>
      <c r="F112" s="1055" t="s">
        <v>666</v>
      </c>
      <c r="G112" s="1055" t="s">
        <v>770</v>
      </c>
      <c r="H112" s="1063">
        <v>23.86</v>
      </c>
      <c r="I112" s="1055">
        <v>4</v>
      </c>
      <c r="J112" s="1055">
        <v>0</v>
      </c>
      <c r="K112" s="1055">
        <v>2</v>
      </c>
      <c r="L112" s="1055">
        <v>1</v>
      </c>
      <c r="M112" s="1055">
        <v>1</v>
      </c>
      <c r="N112" s="1055">
        <v>0</v>
      </c>
      <c r="O112" s="1055">
        <v>10</v>
      </c>
      <c r="P112" s="1055">
        <v>10</v>
      </c>
      <c r="Q112" s="1055">
        <v>16</v>
      </c>
      <c r="R112" s="1055">
        <v>0</v>
      </c>
      <c r="S112" s="1055">
        <v>0</v>
      </c>
      <c r="T112" s="1055">
        <v>22</v>
      </c>
      <c r="U112" s="1055">
        <v>25</v>
      </c>
      <c r="V112" s="1055">
        <v>16</v>
      </c>
      <c r="W112" s="1055">
        <v>0</v>
      </c>
      <c r="X112" s="1057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1054">
        <v>3</v>
      </c>
      <c r="F113" s="1055" t="s">
        <v>694</v>
      </c>
      <c r="G113" s="1055" t="s">
        <v>769</v>
      </c>
      <c r="H113" s="1063">
        <v>20.16</v>
      </c>
      <c r="I113" s="1055">
        <v>7</v>
      </c>
      <c r="J113" s="1055">
        <v>1</v>
      </c>
      <c r="K113" s="1055">
        <v>0</v>
      </c>
      <c r="L113" s="1055">
        <v>0</v>
      </c>
      <c r="M113" s="1055">
        <v>1</v>
      </c>
      <c r="N113" s="1055">
        <v>0</v>
      </c>
      <c r="O113" s="1055">
        <v>0</v>
      </c>
      <c r="P113" s="1055">
        <v>0</v>
      </c>
      <c r="Q113" s="1055">
        <v>0</v>
      </c>
      <c r="R113" s="1055">
        <v>0</v>
      </c>
      <c r="S113" s="1055">
        <v>0</v>
      </c>
      <c r="T113" s="1055">
        <v>0</v>
      </c>
      <c r="U113" s="1055">
        <v>0</v>
      </c>
      <c r="V113" s="1055">
        <v>0</v>
      </c>
      <c r="W113" s="1055">
        <v>0</v>
      </c>
      <c r="X113" s="1057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160</v>
      </c>
      <c r="C114" s="256">
        <f t="shared" ca="1" si="39"/>
        <v>160</v>
      </c>
      <c r="E114" s="1054">
        <v>4</v>
      </c>
      <c r="F114" s="1055" t="s">
        <v>784</v>
      </c>
      <c r="G114" s="1055" t="s">
        <v>769</v>
      </c>
      <c r="H114" s="1063">
        <v>14.93</v>
      </c>
      <c r="I114" s="1055">
        <v>1</v>
      </c>
      <c r="J114" s="1055">
        <v>0</v>
      </c>
      <c r="K114" s="1055">
        <v>0</v>
      </c>
      <c r="L114" s="1055">
        <v>0</v>
      </c>
      <c r="M114" s="1055">
        <v>1</v>
      </c>
      <c r="N114" s="1055">
        <v>0</v>
      </c>
      <c r="O114" s="1055">
        <v>0</v>
      </c>
      <c r="P114" s="1055">
        <v>50</v>
      </c>
      <c r="Q114" s="1055">
        <v>0</v>
      </c>
      <c r="R114" s="1055">
        <v>0</v>
      </c>
      <c r="S114" s="1055">
        <v>0</v>
      </c>
      <c r="T114" s="1055">
        <v>0</v>
      </c>
      <c r="U114" s="1055">
        <v>29</v>
      </c>
      <c r="V114" s="1055">
        <v>0</v>
      </c>
      <c r="W114" s="1055">
        <v>0</v>
      </c>
      <c r="X114" s="1057">
        <v>0</v>
      </c>
      <c r="Y114" s="256">
        <f t="shared" ca="1" si="37"/>
        <v>160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1054">
        <v>5</v>
      </c>
      <c r="F115" s="1055" t="s">
        <v>695</v>
      </c>
      <c r="G115" s="1055" t="s">
        <v>769</v>
      </c>
      <c r="H115" s="1063">
        <v>20.81</v>
      </c>
      <c r="I115" s="1055">
        <v>8</v>
      </c>
      <c r="J115" s="1055">
        <v>2</v>
      </c>
      <c r="K115" s="1055">
        <v>0</v>
      </c>
      <c r="L115" s="1055">
        <v>0</v>
      </c>
      <c r="M115" s="1055">
        <v>1</v>
      </c>
      <c r="N115" s="1055">
        <v>0</v>
      </c>
      <c r="O115" s="1055">
        <v>0</v>
      </c>
      <c r="P115" s="1055">
        <v>20</v>
      </c>
      <c r="Q115" s="1055">
        <v>40</v>
      </c>
      <c r="R115" s="1055">
        <v>0</v>
      </c>
      <c r="S115" s="1055">
        <v>0</v>
      </c>
      <c r="T115" s="1055">
        <v>0</v>
      </c>
      <c r="U115" s="1055">
        <v>27</v>
      </c>
      <c r="V115" s="1055">
        <v>19</v>
      </c>
      <c r="W115" s="1055">
        <v>0</v>
      </c>
      <c r="X115" s="1057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054">
        <v>6</v>
      </c>
      <c r="F116" s="1055" t="s">
        <v>815</v>
      </c>
      <c r="G116" s="1055" t="s">
        <v>769</v>
      </c>
      <c r="H116" s="1063">
        <v>22.5</v>
      </c>
      <c r="I116" s="1055">
        <v>1</v>
      </c>
      <c r="J116" s="1055">
        <v>5</v>
      </c>
      <c r="K116" s="1055">
        <v>0</v>
      </c>
      <c r="L116" s="1055">
        <v>0</v>
      </c>
      <c r="M116" s="1055">
        <v>1</v>
      </c>
      <c r="N116" s="1055">
        <v>0</v>
      </c>
      <c r="O116" s="1055">
        <v>0</v>
      </c>
      <c r="P116" s="1055">
        <v>48</v>
      </c>
      <c r="Q116" s="1055">
        <v>0</v>
      </c>
      <c r="R116" s="1055">
        <v>10</v>
      </c>
      <c r="S116" s="1055">
        <v>0</v>
      </c>
      <c r="T116" s="1055">
        <v>0</v>
      </c>
      <c r="U116" s="1055">
        <v>21</v>
      </c>
      <c r="V116" s="1055">
        <v>0</v>
      </c>
      <c r="W116" s="1055">
        <v>23</v>
      </c>
      <c r="X116" s="105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054">
        <v>7</v>
      </c>
      <c r="F117" s="1055" t="s">
        <v>595</v>
      </c>
      <c r="G117" s="1055" t="s">
        <v>770</v>
      </c>
      <c r="H117" s="1063">
        <v>26.84</v>
      </c>
      <c r="I117" s="1055">
        <v>10</v>
      </c>
      <c r="J117" s="1055">
        <v>2</v>
      </c>
      <c r="K117" s="1055">
        <v>0</v>
      </c>
      <c r="L117" s="1055">
        <v>2</v>
      </c>
      <c r="M117" s="1055">
        <v>1</v>
      </c>
      <c r="N117" s="1055">
        <v>32</v>
      </c>
      <c r="O117" s="1055">
        <v>48</v>
      </c>
      <c r="P117" s="1055">
        <v>20</v>
      </c>
      <c r="Q117" s="1055">
        <v>4</v>
      </c>
      <c r="R117" s="1055">
        <v>0</v>
      </c>
      <c r="S117" s="1055">
        <v>0</v>
      </c>
      <c r="T117" s="1055">
        <v>17</v>
      </c>
      <c r="U117" s="1055">
        <v>17</v>
      </c>
      <c r="V117" s="1055">
        <v>22</v>
      </c>
      <c r="W117" s="1055">
        <v>0</v>
      </c>
      <c r="X117" s="105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054">
        <v>8</v>
      </c>
      <c r="F118" s="1055" t="s">
        <v>593</v>
      </c>
      <c r="G118" s="1055" t="s">
        <v>770</v>
      </c>
      <c r="H118" s="1063">
        <v>23.8</v>
      </c>
      <c r="I118" s="1055">
        <v>6</v>
      </c>
      <c r="J118" s="1055">
        <v>1</v>
      </c>
      <c r="K118" s="1055">
        <v>1</v>
      </c>
      <c r="L118" s="1055">
        <v>1</v>
      </c>
      <c r="M118" s="1055">
        <v>1</v>
      </c>
      <c r="N118" s="1055">
        <v>0</v>
      </c>
      <c r="O118" s="1055">
        <v>0</v>
      </c>
      <c r="P118" s="1055">
        <v>36</v>
      </c>
      <c r="Q118" s="1055">
        <v>66</v>
      </c>
      <c r="R118" s="1055">
        <v>0</v>
      </c>
      <c r="S118" s="1055">
        <v>36</v>
      </c>
      <c r="T118" s="1055">
        <v>0</v>
      </c>
      <c r="U118" s="1055">
        <v>19</v>
      </c>
      <c r="V118" s="1055">
        <v>17</v>
      </c>
      <c r="W118" s="1055">
        <v>0</v>
      </c>
      <c r="X118" s="1057">
        <v>22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054">
        <v>9</v>
      </c>
      <c r="F119" s="1055" t="s">
        <v>1</v>
      </c>
      <c r="G119" s="1055"/>
      <c r="H119" s="1063"/>
      <c r="I119" s="1055">
        <v>0</v>
      </c>
      <c r="J119" s="1055">
        <v>0</v>
      </c>
      <c r="K119" s="1055">
        <v>0</v>
      </c>
      <c r="L119" s="1055">
        <v>0</v>
      </c>
      <c r="M119" s="1055">
        <v>0</v>
      </c>
      <c r="N119" s="1055">
        <v>0</v>
      </c>
      <c r="O119" s="1055">
        <v>0</v>
      </c>
      <c r="P119" s="1055">
        <v>0</v>
      </c>
      <c r="Q119" s="1055">
        <v>0</v>
      </c>
      <c r="R119" s="1055">
        <v>0</v>
      </c>
      <c r="S119" s="1055">
        <v>0</v>
      </c>
      <c r="T119" s="1055">
        <v>0</v>
      </c>
      <c r="U119" s="1055">
        <v>0</v>
      </c>
      <c r="V119" s="1055">
        <v>0</v>
      </c>
      <c r="W119" s="1055">
        <v>0</v>
      </c>
      <c r="X119" s="105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058">
        <v>10</v>
      </c>
      <c r="F120" s="1059" t="s">
        <v>1</v>
      </c>
      <c r="G120" s="1059"/>
      <c r="H120" s="1064"/>
      <c r="I120" s="1059">
        <v>0</v>
      </c>
      <c r="J120" s="1059">
        <v>0</v>
      </c>
      <c r="K120" s="1059">
        <v>0</v>
      </c>
      <c r="L120" s="1059">
        <v>0</v>
      </c>
      <c r="M120" s="1059">
        <v>0</v>
      </c>
      <c r="N120" s="1059">
        <v>0</v>
      </c>
      <c r="O120" s="1059">
        <v>0</v>
      </c>
      <c r="P120" s="1059">
        <v>0</v>
      </c>
      <c r="Q120" s="1059">
        <v>0</v>
      </c>
      <c r="R120" s="1059">
        <v>0</v>
      </c>
      <c r="S120" s="1059">
        <v>0</v>
      </c>
      <c r="T120" s="1059">
        <v>0</v>
      </c>
      <c r="U120" s="1059">
        <v>0</v>
      </c>
      <c r="V120" s="1059">
        <v>0</v>
      </c>
      <c r="W120" s="1059">
        <v>0</v>
      </c>
      <c r="X120" s="106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065" t="s">
        <v>749</v>
      </c>
      <c r="F125" s="1066" t="s">
        <v>750</v>
      </c>
      <c r="G125" s="1066" t="s">
        <v>751</v>
      </c>
      <c r="H125" s="1066" t="s">
        <v>752</v>
      </c>
      <c r="I125" s="1066" t="s">
        <v>753</v>
      </c>
      <c r="J125" s="1066" t="s">
        <v>754</v>
      </c>
      <c r="K125" s="1066" t="s">
        <v>755</v>
      </c>
      <c r="L125" s="1066"/>
      <c r="M125" s="1066"/>
      <c r="N125" s="1066"/>
      <c r="O125" s="1066"/>
      <c r="P125" s="1066"/>
      <c r="Q125" s="1066"/>
      <c r="R125" s="1066"/>
      <c r="S125" s="1066"/>
      <c r="T125" s="1066"/>
      <c r="U125" s="1066"/>
      <c r="V125" s="1066"/>
      <c r="W125" s="1066"/>
      <c r="X125" s="106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075">
        <v>8</v>
      </c>
      <c r="F126" s="1076">
        <v>1</v>
      </c>
      <c r="G126" s="1069">
        <v>4</v>
      </c>
      <c r="H126" s="1069">
        <v>8</v>
      </c>
      <c r="I126" s="1070">
        <v>17</v>
      </c>
      <c r="J126" s="1070">
        <v>22</v>
      </c>
      <c r="K126" s="1069">
        <v>82</v>
      </c>
      <c r="L126" s="1069"/>
      <c r="M126" s="1069"/>
      <c r="N126" s="1069"/>
      <c r="O126" s="1069"/>
      <c r="P126" s="1069"/>
      <c r="Q126" s="1069"/>
      <c r="R126" s="1069"/>
      <c r="S126" s="1069"/>
      <c r="T126" s="1069"/>
      <c r="U126" s="1069"/>
      <c r="V126" s="1069"/>
      <c r="W126" s="1069"/>
      <c r="X126" s="1071"/>
      <c r="AA126" s="256">
        <f>IF(E126=D123,0,1)</f>
        <v>0</v>
      </c>
    </row>
    <row r="127" spans="2:28" x14ac:dyDescent="0.25">
      <c r="E127" s="1068" t="s">
        <v>581</v>
      </c>
      <c r="F127" s="1069" t="s">
        <v>63</v>
      </c>
      <c r="G127" s="1069" t="s">
        <v>756</v>
      </c>
      <c r="H127" s="1069" t="s">
        <v>757</v>
      </c>
      <c r="I127" s="1070" t="s">
        <v>66</v>
      </c>
      <c r="J127" s="1070" t="s">
        <v>67</v>
      </c>
      <c r="K127" s="1069" t="s">
        <v>68</v>
      </c>
      <c r="L127" s="1069" t="s">
        <v>69</v>
      </c>
      <c r="M127" s="1069" t="s">
        <v>22</v>
      </c>
      <c r="N127" s="1069" t="s">
        <v>758</v>
      </c>
      <c r="O127" s="1069" t="s">
        <v>759</v>
      </c>
      <c r="P127" s="1069" t="s">
        <v>760</v>
      </c>
      <c r="Q127" s="1069" t="s">
        <v>761</v>
      </c>
      <c r="R127" s="1069" t="s">
        <v>762</v>
      </c>
      <c r="S127" s="1069" t="s">
        <v>763</v>
      </c>
      <c r="T127" s="1069" t="s">
        <v>764</v>
      </c>
      <c r="U127" s="1069" t="s">
        <v>765</v>
      </c>
      <c r="V127" s="1069" t="s">
        <v>766</v>
      </c>
      <c r="W127" s="1069" t="s">
        <v>767</v>
      </c>
      <c r="X127" s="1071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068">
        <v>1</v>
      </c>
      <c r="F128" s="1069" t="s">
        <v>814</v>
      </c>
      <c r="G128" s="1069" t="s">
        <v>769</v>
      </c>
      <c r="H128" s="1077">
        <v>22.12</v>
      </c>
      <c r="I128" s="1069">
        <v>1</v>
      </c>
      <c r="J128" s="1069">
        <v>5</v>
      </c>
      <c r="K128" s="1069">
        <v>0</v>
      </c>
      <c r="L128" s="1069">
        <v>0</v>
      </c>
      <c r="M128" s="1069">
        <v>1</v>
      </c>
      <c r="N128" s="1069">
        <v>0</v>
      </c>
      <c r="O128" s="1069">
        <v>0</v>
      </c>
      <c r="P128" s="1069">
        <v>40</v>
      </c>
      <c r="Q128" s="1069">
        <v>0</v>
      </c>
      <c r="R128" s="1069">
        <v>0</v>
      </c>
      <c r="S128" s="1069">
        <v>0</v>
      </c>
      <c r="T128" s="1069">
        <v>0</v>
      </c>
      <c r="U128" s="1069">
        <v>17</v>
      </c>
      <c r="V128" s="1069">
        <v>0</v>
      </c>
      <c r="W128" s="1069">
        <v>0</v>
      </c>
      <c r="X128" s="1071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068">
        <v>2</v>
      </c>
      <c r="F129" s="1069" t="s">
        <v>596</v>
      </c>
      <c r="G129" s="1069" t="s">
        <v>769</v>
      </c>
      <c r="H129" s="1077">
        <v>22.56</v>
      </c>
      <c r="I129" s="1069">
        <v>4</v>
      </c>
      <c r="J129" s="1069">
        <v>2</v>
      </c>
      <c r="K129" s="1069">
        <v>0</v>
      </c>
      <c r="L129" s="1069">
        <v>1</v>
      </c>
      <c r="M129" s="1069">
        <v>1</v>
      </c>
      <c r="N129" s="1069">
        <v>50</v>
      </c>
      <c r="O129" s="1069">
        <v>8</v>
      </c>
      <c r="P129" s="1069">
        <v>0</v>
      </c>
      <c r="Q129" s="1069">
        <v>0</v>
      </c>
      <c r="R129" s="1069">
        <v>0</v>
      </c>
      <c r="S129" s="1069">
        <v>0</v>
      </c>
      <c r="T129" s="1069">
        <v>16</v>
      </c>
      <c r="U129" s="1069">
        <v>0</v>
      </c>
      <c r="V129" s="1069">
        <v>0</v>
      </c>
      <c r="W129" s="1069">
        <v>0</v>
      </c>
      <c r="X129" s="107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068">
        <v>3</v>
      </c>
      <c r="F130" s="1069" t="s">
        <v>772</v>
      </c>
      <c r="G130" s="1069" t="s">
        <v>770</v>
      </c>
      <c r="H130" s="1077">
        <v>28.46</v>
      </c>
      <c r="I130" s="1069">
        <v>6</v>
      </c>
      <c r="J130" s="1069">
        <v>1</v>
      </c>
      <c r="K130" s="1069">
        <v>1</v>
      </c>
      <c r="L130" s="1069">
        <v>1</v>
      </c>
      <c r="M130" s="1069">
        <v>1</v>
      </c>
      <c r="N130" s="1069">
        <v>0</v>
      </c>
      <c r="O130" s="1069">
        <v>40</v>
      </c>
      <c r="P130" s="1069">
        <v>0</v>
      </c>
      <c r="Q130" s="1069">
        <v>74</v>
      </c>
      <c r="R130" s="1069">
        <v>60</v>
      </c>
      <c r="S130" s="1069">
        <v>0</v>
      </c>
      <c r="T130" s="1069">
        <v>16</v>
      </c>
      <c r="U130" s="1069">
        <v>0</v>
      </c>
      <c r="V130" s="1069">
        <v>18</v>
      </c>
      <c r="W130" s="1069">
        <v>17</v>
      </c>
      <c r="X130" s="1071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068">
        <v>4</v>
      </c>
      <c r="F131" s="1069" t="s">
        <v>597</v>
      </c>
      <c r="G131" s="1069" t="s">
        <v>770</v>
      </c>
      <c r="H131" s="1077">
        <v>25.72</v>
      </c>
      <c r="I131" s="1069">
        <v>8</v>
      </c>
      <c r="J131" s="1069">
        <v>3</v>
      </c>
      <c r="K131" s="1069">
        <v>0</v>
      </c>
      <c r="L131" s="1069">
        <v>1</v>
      </c>
      <c r="M131" s="1069">
        <v>1</v>
      </c>
      <c r="N131" s="1069">
        <v>0</v>
      </c>
      <c r="O131" s="1069">
        <v>32</v>
      </c>
      <c r="P131" s="1069">
        <v>0</v>
      </c>
      <c r="Q131" s="1069">
        <v>40</v>
      </c>
      <c r="R131" s="1069">
        <v>0</v>
      </c>
      <c r="S131" s="1069">
        <v>20</v>
      </c>
      <c r="T131" s="1069">
        <v>17</v>
      </c>
      <c r="U131" s="1069">
        <v>0</v>
      </c>
      <c r="V131" s="1069">
        <v>17</v>
      </c>
      <c r="W131" s="1069">
        <v>0</v>
      </c>
      <c r="X131" s="1071">
        <v>20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068">
        <v>5</v>
      </c>
      <c r="F132" s="1069" t="s">
        <v>771</v>
      </c>
      <c r="G132" s="1069" t="s">
        <v>770</v>
      </c>
      <c r="H132" s="1077">
        <v>27.23</v>
      </c>
      <c r="I132" s="1069">
        <v>4</v>
      </c>
      <c r="J132" s="1069">
        <v>2</v>
      </c>
      <c r="K132" s="1069">
        <v>0</v>
      </c>
      <c r="L132" s="1069">
        <v>1</v>
      </c>
      <c r="M132" s="1069">
        <v>1</v>
      </c>
      <c r="N132" s="1069">
        <v>0</v>
      </c>
      <c r="O132" s="1069">
        <v>96</v>
      </c>
      <c r="P132" s="1069">
        <v>0</v>
      </c>
      <c r="Q132" s="1069">
        <v>40</v>
      </c>
      <c r="R132" s="1069">
        <v>24</v>
      </c>
      <c r="S132" s="1069">
        <v>0</v>
      </c>
      <c r="T132" s="1069">
        <v>15</v>
      </c>
      <c r="U132" s="1069">
        <v>0</v>
      </c>
      <c r="V132" s="1069">
        <v>21</v>
      </c>
      <c r="W132" s="1069">
        <v>19</v>
      </c>
      <c r="X132" s="1071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068">
        <v>6</v>
      </c>
      <c r="F133" s="1069" t="s">
        <v>718</v>
      </c>
      <c r="G133" s="1069" t="s">
        <v>769</v>
      </c>
      <c r="H133" s="1077">
        <v>24.05</v>
      </c>
      <c r="I133" s="1069">
        <v>2</v>
      </c>
      <c r="J133" s="1069">
        <v>2</v>
      </c>
      <c r="K133" s="1069">
        <v>0</v>
      </c>
      <c r="L133" s="1069">
        <v>0</v>
      </c>
      <c r="M133" s="1069">
        <v>1</v>
      </c>
      <c r="N133" s="1069">
        <v>0</v>
      </c>
      <c r="O133" s="1069">
        <v>20</v>
      </c>
      <c r="P133" s="1069">
        <v>0</v>
      </c>
      <c r="Q133" s="1069">
        <v>113</v>
      </c>
      <c r="R133" s="1069">
        <v>0</v>
      </c>
      <c r="S133" s="1069">
        <v>0</v>
      </c>
      <c r="T133" s="1069">
        <v>22</v>
      </c>
      <c r="U133" s="1069">
        <v>0</v>
      </c>
      <c r="V133" s="1069">
        <v>21</v>
      </c>
      <c r="W133" s="1069">
        <v>0</v>
      </c>
      <c r="X133" s="107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068">
        <v>7</v>
      </c>
      <c r="F134" s="1069" t="s">
        <v>599</v>
      </c>
      <c r="G134" s="1069" t="s">
        <v>769</v>
      </c>
      <c r="H134" s="1077">
        <v>24.99</v>
      </c>
      <c r="I134" s="1069">
        <v>8</v>
      </c>
      <c r="J134" s="1069">
        <v>3</v>
      </c>
      <c r="K134" s="1069">
        <v>0</v>
      </c>
      <c r="L134" s="1069">
        <v>0</v>
      </c>
      <c r="M134" s="1069">
        <v>1</v>
      </c>
      <c r="N134" s="1069">
        <v>0</v>
      </c>
      <c r="O134" s="1069">
        <v>0</v>
      </c>
      <c r="P134" s="1069">
        <v>0</v>
      </c>
      <c r="Q134" s="1069">
        <v>47</v>
      </c>
      <c r="R134" s="1069">
        <v>25</v>
      </c>
      <c r="S134" s="1069">
        <v>0</v>
      </c>
      <c r="T134" s="1069">
        <v>0</v>
      </c>
      <c r="U134" s="1069">
        <v>0</v>
      </c>
      <c r="V134" s="1069">
        <v>17</v>
      </c>
      <c r="W134" s="1069">
        <v>17</v>
      </c>
      <c r="X134" s="1071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068">
        <v>8</v>
      </c>
      <c r="F135" s="1069" t="s">
        <v>725</v>
      </c>
      <c r="G135" s="1069" t="s">
        <v>769</v>
      </c>
      <c r="H135" s="1077">
        <v>21.23</v>
      </c>
      <c r="I135" s="1069">
        <v>3</v>
      </c>
      <c r="J135" s="1069">
        <v>2</v>
      </c>
      <c r="K135" s="1069">
        <v>1</v>
      </c>
      <c r="L135" s="1069">
        <v>0</v>
      </c>
      <c r="M135" s="1069">
        <v>1</v>
      </c>
      <c r="N135" s="1069">
        <v>0</v>
      </c>
      <c r="O135" s="1069">
        <v>0</v>
      </c>
      <c r="P135" s="1069">
        <v>94</v>
      </c>
      <c r="Q135" s="1069">
        <v>0</v>
      </c>
      <c r="R135" s="1069">
        <v>0</v>
      </c>
      <c r="S135" s="1069">
        <v>0</v>
      </c>
      <c r="T135" s="1069">
        <v>0</v>
      </c>
      <c r="U135" s="1069">
        <v>27</v>
      </c>
      <c r="V135" s="1069">
        <v>0</v>
      </c>
      <c r="W135" s="1069">
        <v>0</v>
      </c>
      <c r="X135" s="1071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068">
        <v>9</v>
      </c>
      <c r="F136" s="1069" t="s">
        <v>1</v>
      </c>
      <c r="G136" s="1069"/>
      <c r="H136" s="1077"/>
      <c r="I136" s="1069">
        <v>0</v>
      </c>
      <c r="J136" s="1069">
        <v>0</v>
      </c>
      <c r="K136" s="1069">
        <v>0</v>
      </c>
      <c r="L136" s="1069">
        <v>0</v>
      </c>
      <c r="M136" s="1069">
        <v>0</v>
      </c>
      <c r="N136" s="1069">
        <v>0</v>
      </c>
      <c r="O136" s="1069">
        <v>0</v>
      </c>
      <c r="P136" s="1069">
        <v>0</v>
      </c>
      <c r="Q136" s="1069">
        <v>0</v>
      </c>
      <c r="R136" s="1069">
        <v>0</v>
      </c>
      <c r="S136" s="1069">
        <v>0</v>
      </c>
      <c r="T136" s="1069">
        <v>0</v>
      </c>
      <c r="U136" s="1069">
        <v>0</v>
      </c>
      <c r="V136" s="1069">
        <v>0</v>
      </c>
      <c r="W136" s="1069">
        <v>0</v>
      </c>
      <c r="X136" s="107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072">
        <v>10</v>
      </c>
      <c r="F137" s="1073" t="s">
        <v>1</v>
      </c>
      <c r="G137" s="1073"/>
      <c r="H137" s="1078"/>
      <c r="I137" s="1073">
        <v>0</v>
      </c>
      <c r="J137" s="1073">
        <v>0</v>
      </c>
      <c r="K137" s="1073">
        <v>0</v>
      </c>
      <c r="L137" s="1073">
        <v>0</v>
      </c>
      <c r="M137" s="1073">
        <v>0</v>
      </c>
      <c r="N137" s="1073">
        <v>0</v>
      </c>
      <c r="O137" s="1073">
        <v>0</v>
      </c>
      <c r="P137" s="1073">
        <v>0</v>
      </c>
      <c r="Q137" s="1073">
        <v>0</v>
      </c>
      <c r="R137" s="1073">
        <v>0</v>
      </c>
      <c r="S137" s="1073">
        <v>0</v>
      </c>
      <c r="T137" s="1073">
        <v>0</v>
      </c>
      <c r="U137" s="1073">
        <v>0</v>
      </c>
      <c r="V137" s="1073">
        <v>0</v>
      </c>
      <c r="W137" s="1073">
        <v>0</v>
      </c>
      <c r="X137" s="107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009" t="s">
        <v>749</v>
      </c>
      <c r="F142" s="1010" t="s">
        <v>750</v>
      </c>
      <c r="G142" s="1010" t="s">
        <v>751</v>
      </c>
      <c r="H142" s="1010" t="s">
        <v>752</v>
      </c>
      <c r="I142" s="1010" t="s">
        <v>753</v>
      </c>
      <c r="J142" s="1010" t="s">
        <v>754</v>
      </c>
      <c r="K142" s="1010" t="s">
        <v>755</v>
      </c>
      <c r="L142" s="1010"/>
      <c r="M142" s="1010"/>
      <c r="N142" s="1010"/>
      <c r="O142" s="1010"/>
      <c r="P142" s="1010"/>
      <c r="Q142" s="1010"/>
      <c r="R142" s="1010"/>
      <c r="S142" s="1010"/>
      <c r="T142" s="1010"/>
      <c r="U142" s="1010"/>
      <c r="V142" s="1010"/>
      <c r="W142" s="1010"/>
      <c r="X142" s="1011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19">
        <v>9</v>
      </c>
      <c r="F143" s="1020">
        <v>10</v>
      </c>
      <c r="G143" s="1013">
        <v>6</v>
      </c>
      <c r="H143" s="1013">
        <v>6</v>
      </c>
      <c r="I143" s="1014">
        <v>13</v>
      </c>
      <c r="J143" s="1014">
        <v>20</v>
      </c>
      <c r="K143" s="1013">
        <v>64</v>
      </c>
      <c r="L143" s="1013"/>
      <c r="M143" s="1013"/>
      <c r="N143" s="1013"/>
      <c r="O143" s="1013"/>
      <c r="P143" s="1013"/>
      <c r="Q143" s="1013"/>
      <c r="R143" s="1013"/>
      <c r="S143" s="1013"/>
      <c r="T143" s="1013"/>
      <c r="U143" s="1013"/>
      <c r="V143" s="1013"/>
      <c r="W143" s="1013"/>
      <c r="X143" s="1015"/>
      <c r="AA143" s="256">
        <f>IF(E143=D140,0,1)</f>
        <v>0</v>
      </c>
    </row>
    <row r="144" spans="2:28" x14ac:dyDescent="0.25">
      <c r="E144" s="1012" t="s">
        <v>581</v>
      </c>
      <c r="F144" s="1013" t="s">
        <v>63</v>
      </c>
      <c r="G144" s="1013" t="s">
        <v>756</v>
      </c>
      <c r="H144" s="1013" t="s">
        <v>757</v>
      </c>
      <c r="I144" s="1014" t="s">
        <v>66</v>
      </c>
      <c r="J144" s="1014" t="s">
        <v>67</v>
      </c>
      <c r="K144" s="1013" t="s">
        <v>68</v>
      </c>
      <c r="L144" s="1013" t="s">
        <v>69</v>
      </c>
      <c r="M144" s="1013" t="s">
        <v>22</v>
      </c>
      <c r="N144" s="1013" t="s">
        <v>758</v>
      </c>
      <c r="O144" s="1013" t="s">
        <v>759</v>
      </c>
      <c r="P144" s="1013" t="s">
        <v>760</v>
      </c>
      <c r="Q144" s="1013" t="s">
        <v>761</v>
      </c>
      <c r="R144" s="1013" t="s">
        <v>762</v>
      </c>
      <c r="S144" s="1013" t="s">
        <v>763</v>
      </c>
      <c r="T144" s="1013" t="s">
        <v>764</v>
      </c>
      <c r="U144" s="1013" t="s">
        <v>765</v>
      </c>
      <c r="V144" s="1013" t="s">
        <v>766</v>
      </c>
      <c r="W144" s="1013" t="s">
        <v>767</v>
      </c>
      <c r="X144" s="1015" t="s">
        <v>768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012">
        <v>1</v>
      </c>
      <c r="F145" s="1013" t="s">
        <v>582</v>
      </c>
      <c r="G145" s="1013" t="s">
        <v>770</v>
      </c>
      <c r="H145" s="1021">
        <v>24.64</v>
      </c>
      <c r="I145" s="1013">
        <v>4</v>
      </c>
      <c r="J145" s="1013">
        <v>3</v>
      </c>
      <c r="K145" s="1013">
        <v>0</v>
      </c>
      <c r="L145" s="1013">
        <v>2</v>
      </c>
      <c r="M145" s="1013">
        <v>1</v>
      </c>
      <c r="N145" s="1013">
        <v>79</v>
      </c>
      <c r="O145" s="1013">
        <v>20</v>
      </c>
      <c r="P145" s="1013">
        <v>58</v>
      </c>
      <c r="Q145" s="1013">
        <v>60</v>
      </c>
      <c r="R145" s="1013">
        <v>0</v>
      </c>
      <c r="S145" s="1013">
        <v>0</v>
      </c>
      <c r="T145" s="1013">
        <v>20</v>
      </c>
      <c r="U145" s="1013">
        <v>23</v>
      </c>
      <c r="V145" s="1013">
        <v>18</v>
      </c>
      <c r="W145" s="1013">
        <v>0</v>
      </c>
      <c r="X145" s="1015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012">
        <v>2</v>
      </c>
      <c r="F146" s="1013" t="s">
        <v>786</v>
      </c>
      <c r="G146" s="1013" t="s">
        <v>769</v>
      </c>
      <c r="H146" s="1021">
        <v>25.46</v>
      </c>
      <c r="I146" s="1013">
        <v>7</v>
      </c>
      <c r="J146" s="1013">
        <v>0</v>
      </c>
      <c r="K146" s="1013">
        <v>0</v>
      </c>
      <c r="L146" s="1013">
        <v>0</v>
      </c>
      <c r="M146" s="1013">
        <v>1</v>
      </c>
      <c r="N146" s="1013">
        <v>0</v>
      </c>
      <c r="O146" s="1013">
        <v>0</v>
      </c>
      <c r="P146" s="1013">
        <v>0</v>
      </c>
      <c r="Q146" s="1013">
        <v>40</v>
      </c>
      <c r="R146" s="1013">
        <v>0</v>
      </c>
      <c r="S146" s="1013">
        <v>0</v>
      </c>
      <c r="T146" s="1013">
        <v>0</v>
      </c>
      <c r="U146" s="1013">
        <v>0</v>
      </c>
      <c r="V146" s="1013">
        <v>16</v>
      </c>
      <c r="W146" s="1013">
        <v>0</v>
      </c>
      <c r="X146" s="1015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205</v>
      </c>
      <c r="C147" s="256">
        <f t="shared" ca="1" si="51"/>
        <v>205</v>
      </c>
      <c r="E147" s="1012">
        <v>3</v>
      </c>
      <c r="F147" s="1013" t="s">
        <v>600</v>
      </c>
      <c r="G147" s="1013" t="s">
        <v>769</v>
      </c>
      <c r="H147" s="1021">
        <v>21.83</v>
      </c>
      <c r="I147" s="1013">
        <v>2</v>
      </c>
      <c r="J147" s="1013">
        <v>3</v>
      </c>
      <c r="K147" s="1013">
        <v>0</v>
      </c>
      <c r="L147" s="1013">
        <v>1</v>
      </c>
      <c r="M147" s="1013">
        <v>1</v>
      </c>
      <c r="N147" s="1013">
        <v>40</v>
      </c>
      <c r="O147" s="1013">
        <v>0</v>
      </c>
      <c r="P147" s="1013">
        <v>32</v>
      </c>
      <c r="Q147" s="1013">
        <v>0</v>
      </c>
      <c r="R147" s="1013">
        <v>0</v>
      </c>
      <c r="S147" s="1013">
        <v>0</v>
      </c>
      <c r="T147" s="1013">
        <v>0</v>
      </c>
      <c r="U147" s="1013">
        <v>22</v>
      </c>
      <c r="V147" s="1013">
        <v>0</v>
      </c>
      <c r="W147" s="1013">
        <v>0</v>
      </c>
      <c r="X147" s="1015">
        <v>0</v>
      </c>
      <c r="Y147" s="256">
        <f t="shared" ca="1" si="49"/>
        <v>205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214</v>
      </c>
      <c r="C148" s="256">
        <f t="shared" ca="1" si="51"/>
        <v>214</v>
      </c>
      <c r="E148" s="1012">
        <v>4</v>
      </c>
      <c r="F148" s="1013" t="s">
        <v>787</v>
      </c>
      <c r="G148" s="1013" t="s">
        <v>770</v>
      </c>
      <c r="H148" s="1021">
        <v>20.18</v>
      </c>
      <c r="I148" s="1013">
        <v>6</v>
      </c>
      <c r="J148" s="1013">
        <v>2</v>
      </c>
      <c r="K148" s="1013">
        <v>0</v>
      </c>
      <c r="L148" s="1013">
        <v>1</v>
      </c>
      <c r="M148" s="1013">
        <v>1</v>
      </c>
      <c r="N148" s="1013">
        <v>0</v>
      </c>
      <c r="O148" s="1013">
        <v>0</v>
      </c>
      <c r="P148" s="1013">
        <v>0</v>
      </c>
      <c r="Q148" s="1013">
        <v>57</v>
      </c>
      <c r="R148" s="1013">
        <v>14</v>
      </c>
      <c r="S148" s="1013">
        <v>4</v>
      </c>
      <c r="T148" s="1013">
        <v>0</v>
      </c>
      <c r="U148" s="1013">
        <v>0</v>
      </c>
      <c r="V148" s="1013">
        <v>24</v>
      </c>
      <c r="W148" s="1013">
        <v>28</v>
      </c>
      <c r="X148" s="1015">
        <v>26</v>
      </c>
      <c r="Y148" s="256">
        <f t="shared" ca="1" si="49"/>
        <v>214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012">
        <v>5</v>
      </c>
      <c r="F149" s="1013" t="s">
        <v>785</v>
      </c>
      <c r="G149" s="1013" t="s">
        <v>769</v>
      </c>
      <c r="H149" s="1021">
        <v>23</v>
      </c>
      <c r="I149" s="1013">
        <v>3</v>
      </c>
      <c r="J149" s="1013">
        <v>3</v>
      </c>
      <c r="K149" s="1013">
        <v>0</v>
      </c>
      <c r="L149" s="1013">
        <v>1</v>
      </c>
      <c r="M149" s="1013">
        <v>1</v>
      </c>
      <c r="N149" s="1013">
        <v>16</v>
      </c>
      <c r="O149" s="1013">
        <v>0</v>
      </c>
      <c r="P149" s="1013">
        <v>0</v>
      </c>
      <c r="Q149" s="1013">
        <v>5</v>
      </c>
      <c r="R149" s="1013">
        <v>0</v>
      </c>
      <c r="S149" s="1013">
        <v>0</v>
      </c>
      <c r="T149" s="1013">
        <v>0</v>
      </c>
      <c r="U149" s="1013">
        <v>0</v>
      </c>
      <c r="V149" s="1013">
        <v>27</v>
      </c>
      <c r="W149" s="1013">
        <v>0</v>
      </c>
      <c r="X149" s="1015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12">
        <v>6</v>
      </c>
      <c r="F150" s="1013" t="s">
        <v>605</v>
      </c>
      <c r="G150" s="1013" t="s">
        <v>769</v>
      </c>
      <c r="H150" s="1021">
        <v>20.52</v>
      </c>
      <c r="I150" s="1013">
        <v>1</v>
      </c>
      <c r="J150" s="1013">
        <v>1</v>
      </c>
      <c r="K150" s="1013">
        <v>1</v>
      </c>
      <c r="L150" s="1013">
        <v>0</v>
      </c>
      <c r="M150" s="1013">
        <v>1</v>
      </c>
      <c r="N150" s="1013">
        <v>0</v>
      </c>
      <c r="O150" s="1013">
        <v>0</v>
      </c>
      <c r="P150" s="1013">
        <v>0</v>
      </c>
      <c r="Q150" s="1013">
        <v>0</v>
      </c>
      <c r="R150" s="1013">
        <v>0</v>
      </c>
      <c r="S150" s="1013">
        <v>0</v>
      </c>
      <c r="T150" s="1013">
        <v>0</v>
      </c>
      <c r="U150" s="1013">
        <v>0</v>
      </c>
      <c r="V150" s="1013">
        <v>0</v>
      </c>
      <c r="W150" s="1013">
        <v>0</v>
      </c>
      <c r="X150" s="1015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012">
        <v>7</v>
      </c>
      <c r="F151" s="1013" t="s">
        <v>603</v>
      </c>
      <c r="G151" s="1013" t="s">
        <v>769</v>
      </c>
      <c r="H151" s="1021">
        <v>25.38</v>
      </c>
      <c r="I151" s="1013">
        <v>3</v>
      </c>
      <c r="J151" s="1013">
        <v>4</v>
      </c>
      <c r="K151" s="1013">
        <v>0</v>
      </c>
      <c r="L151" s="1013">
        <v>1</v>
      </c>
      <c r="M151" s="1013">
        <v>1</v>
      </c>
      <c r="N151" s="1013">
        <v>10</v>
      </c>
      <c r="O151" s="1013">
        <v>0</v>
      </c>
      <c r="P151" s="1013">
        <v>0</v>
      </c>
      <c r="Q151" s="1013">
        <v>0</v>
      </c>
      <c r="R151" s="1013">
        <v>0</v>
      </c>
      <c r="S151" s="1013">
        <v>0</v>
      </c>
      <c r="T151" s="1013">
        <v>0</v>
      </c>
      <c r="U151" s="1013">
        <v>0</v>
      </c>
      <c r="V151" s="1013">
        <v>0</v>
      </c>
      <c r="W151" s="1013">
        <v>0</v>
      </c>
      <c r="X151" s="1015">
        <v>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012">
        <v>8</v>
      </c>
      <c r="F152" s="1013" t="s">
        <v>604</v>
      </c>
      <c r="G152" s="1013" t="s">
        <v>769</v>
      </c>
      <c r="H152" s="1021">
        <v>18.899999999999999</v>
      </c>
      <c r="I152" s="1013">
        <v>3</v>
      </c>
      <c r="J152" s="1013">
        <v>0</v>
      </c>
      <c r="K152" s="1013">
        <v>0</v>
      </c>
      <c r="L152" s="1013">
        <v>0</v>
      </c>
      <c r="M152" s="1013">
        <v>1</v>
      </c>
      <c r="N152" s="1013">
        <v>0</v>
      </c>
      <c r="O152" s="1013">
        <v>0</v>
      </c>
      <c r="P152" s="1013">
        <v>0</v>
      </c>
      <c r="Q152" s="1013">
        <v>0</v>
      </c>
      <c r="R152" s="1013">
        <v>0</v>
      </c>
      <c r="S152" s="1013">
        <v>0</v>
      </c>
      <c r="T152" s="1013">
        <v>0</v>
      </c>
      <c r="U152" s="1013">
        <v>0</v>
      </c>
      <c r="V152" s="1013">
        <v>0</v>
      </c>
      <c r="W152" s="1013">
        <v>0</v>
      </c>
      <c r="X152" s="1015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012">
        <v>9</v>
      </c>
      <c r="F153" s="1013" t="s">
        <v>1</v>
      </c>
      <c r="G153" s="1013"/>
      <c r="H153" s="1021"/>
      <c r="I153" s="1013">
        <v>0</v>
      </c>
      <c r="J153" s="1013">
        <v>0</v>
      </c>
      <c r="K153" s="1013">
        <v>0</v>
      </c>
      <c r="L153" s="1013">
        <v>0</v>
      </c>
      <c r="M153" s="1013">
        <v>0</v>
      </c>
      <c r="N153" s="1013">
        <v>0</v>
      </c>
      <c r="O153" s="1013">
        <v>0</v>
      </c>
      <c r="P153" s="1013">
        <v>0</v>
      </c>
      <c r="Q153" s="1013">
        <v>0</v>
      </c>
      <c r="R153" s="1013">
        <v>0</v>
      </c>
      <c r="S153" s="1013">
        <v>0</v>
      </c>
      <c r="T153" s="1013">
        <v>0</v>
      </c>
      <c r="U153" s="1013">
        <v>0</v>
      </c>
      <c r="V153" s="1013">
        <v>0</v>
      </c>
      <c r="W153" s="1013">
        <v>0</v>
      </c>
      <c r="X153" s="1015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16">
        <v>10</v>
      </c>
      <c r="F154" s="1017" t="s">
        <v>1</v>
      </c>
      <c r="G154" s="1017"/>
      <c r="H154" s="1022"/>
      <c r="I154" s="1017">
        <v>0</v>
      </c>
      <c r="J154" s="1017">
        <v>0</v>
      </c>
      <c r="K154" s="1017">
        <v>0</v>
      </c>
      <c r="L154" s="1017">
        <v>0</v>
      </c>
      <c r="M154" s="1017">
        <v>0</v>
      </c>
      <c r="N154" s="1017">
        <v>0</v>
      </c>
      <c r="O154" s="1017">
        <v>0</v>
      </c>
      <c r="P154" s="1017">
        <v>0</v>
      </c>
      <c r="Q154" s="1017">
        <v>0</v>
      </c>
      <c r="R154" s="1017">
        <v>0</v>
      </c>
      <c r="S154" s="1017">
        <v>0</v>
      </c>
      <c r="T154" s="1017">
        <v>0</v>
      </c>
      <c r="U154" s="1017">
        <v>0</v>
      </c>
      <c r="V154" s="1017">
        <v>0</v>
      </c>
      <c r="W154" s="1017">
        <v>0</v>
      </c>
      <c r="X154" s="1018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981" t="s">
        <v>749</v>
      </c>
      <c r="F159" s="982" t="s">
        <v>750</v>
      </c>
      <c r="G159" s="982" t="s">
        <v>751</v>
      </c>
      <c r="H159" s="982" t="s">
        <v>752</v>
      </c>
      <c r="I159" s="982" t="s">
        <v>753</v>
      </c>
      <c r="J159" s="982" t="s">
        <v>754</v>
      </c>
      <c r="K159" s="982" t="s">
        <v>755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91"/>
      <c r="F160" s="992"/>
      <c r="G160" s="985">
        <v>6</v>
      </c>
      <c r="H160" s="985">
        <v>6</v>
      </c>
      <c r="I160" s="986">
        <v>20</v>
      </c>
      <c r="J160" s="986">
        <v>13</v>
      </c>
      <c r="K160" s="985">
        <v>74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 s="256">
        <f>IF(E160=D157,0,1)</f>
        <v>1</v>
      </c>
    </row>
    <row r="161" spans="2:28" x14ac:dyDescent="0.25">
      <c r="E161" s="984" t="s">
        <v>581</v>
      </c>
      <c r="F161" s="985" t="s">
        <v>63</v>
      </c>
      <c r="G161" s="985" t="s">
        <v>756</v>
      </c>
      <c r="H161" s="985" t="s">
        <v>757</v>
      </c>
      <c r="I161" s="986" t="s">
        <v>66</v>
      </c>
      <c r="J161" s="986" t="s">
        <v>67</v>
      </c>
      <c r="K161" s="985" t="s">
        <v>68</v>
      </c>
      <c r="L161" s="985" t="s">
        <v>69</v>
      </c>
      <c r="M161" s="985" t="s">
        <v>22</v>
      </c>
      <c r="N161" s="985" t="s">
        <v>758</v>
      </c>
      <c r="O161" s="985" t="s">
        <v>759</v>
      </c>
      <c r="P161" s="985" t="s">
        <v>760</v>
      </c>
      <c r="Q161" s="985" t="s">
        <v>761</v>
      </c>
      <c r="R161" s="985" t="s">
        <v>762</v>
      </c>
      <c r="S161" s="985" t="s">
        <v>763</v>
      </c>
      <c r="T161" s="985" t="s">
        <v>764</v>
      </c>
      <c r="U161" s="985" t="s">
        <v>765</v>
      </c>
      <c r="V161" s="985" t="s">
        <v>766</v>
      </c>
      <c r="W161" s="985" t="s">
        <v>767</v>
      </c>
      <c r="X161" s="987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984">
        <v>1</v>
      </c>
      <c r="F162" s="985" t="s">
        <v>615</v>
      </c>
      <c r="G162" s="985" t="s">
        <v>769</v>
      </c>
      <c r="H162" s="993">
        <v>22.65</v>
      </c>
      <c r="I162" s="985">
        <v>3</v>
      </c>
      <c r="J162" s="985">
        <v>0</v>
      </c>
      <c r="K162" s="985">
        <v>1</v>
      </c>
      <c r="L162" s="985">
        <v>0</v>
      </c>
      <c r="M162" s="985">
        <v>1</v>
      </c>
      <c r="N162" s="985">
        <v>0</v>
      </c>
      <c r="O162" s="985">
        <v>0</v>
      </c>
      <c r="P162" s="985">
        <v>0</v>
      </c>
      <c r="Q162" s="985">
        <v>0</v>
      </c>
      <c r="R162" s="985">
        <v>0</v>
      </c>
      <c r="S162" s="985">
        <v>0</v>
      </c>
      <c r="T162" s="985">
        <v>0</v>
      </c>
      <c r="U162" s="985">
        <v>0</v>
      </c>
      <c r="V162" s="985">
        <v>0</v>
      </c>
      <c r="W162" s="985">
        <v>0</v>
      </c>
      <c r="X162" s="98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84">
        <v>2</v>
      </c>
      <c r="F163" s="985" t="s">
        <v>635</v>
      </c>
      <c r="G163" s="985" t="s">
        <v>770</v>
      </c>
      <c r="H163" s="993">
        <v>25.92</v>
      </c>
      <c r="I163" s="985">
        <v>7</v>
      </c>
      <c r="J163" s="985">
        <v>1</v>
      </c>
      <c r="K163" s="985">
        <v>1</v>
      </c>
      <c r="L163" s="985">
        <v>1</v>
      </c>
      <c r="M163" s="985">
        <v>1</v>
      </c>
      <c r="N163" s="985">
        <v>0</v>
      </c>
      <c r="O163" s="985">
        <v>32</v>
      </c>
      <c r="P163" s="985">
        <v>16</v>
      </c>
      <c r="Q163" s="985">
        <v>0</v>
      </c>
      <c r="R163" s="985">
        <v>4</v>
      </c>
      <c r="S163" s="985">
        <v>0</v>
      </c>
      <c r="T163" s="985">
        <v>18</v>
      </c>
      <c r="U163" s="985">
        <v>21</v>
      </c>
      <c r="V163" s="985">
        <v>0</v>
      </c>
      <c r="W163" s="985">
        <v>19</v>
      </c>
      <c r="X163" s="98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984">
        <v>3</v>
      </c>
      <c r="F164" s="985" t="s">
        <v>614</v>
      </c>
      <c r="G164" s="985" t="s">
        <v>770</v>
      </c>
      <c r="H164" s="993">
        <v>23.95</v>
      </c>
      <c r="I164" s="985">
        <v>7</v>
      </c>
      <c r="J164" s="985">
        <v>1</v>
      </c>
      <c r="K164" s="985">
        <v>0</v>
      </c>
      <c r="L164" s="985">
        <v>1</v>
      </c>
      <c r="M164" s="985">
        <v>1</v>
      </c>
      <c r="N164" s="985">
        <v>0</v>
      </c>
      <c r="O164" s="985">
        <v>60</v>
      </c>
      <c r="P164" s="985">
        <v>0</v>
      </c>
      <c r="Q164" s="985">
        <v>18</v>
      </c>
      <c r="R164" s="985">
        <v>36</v>
      </c>
      <c r="S164" s="985">
        <v>0</v>
      </c>
      <c r="T164" s="985">
        <v>18</v>
      </c>
      <c r="U164" s="985">
        <v>0</v>
      </c>
      <c r="V164" s="985">
        <v>25</v>
      </c>
      <c r="W164" s="985">
        <v>19</v>
      </c>
      <c r="X164" s="987">
        <v>0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236</v>
      </c>
      <c r="C165" s="256">
        <f t="shared" ca="1" si="57"/>
        <v>236</v>
      </c>
      <c r="E165" s="984">
        <v>4</v>
      </c>
      <c r="F165" s="985" t="s">
        <v>776</v>
      </c>
      <c r="G165" s="985" t="s">
        <v>769</v>
      </c>
      <c r="H165" s="993">
        <v>19.77</v>
      </c>
      <c r="I165" s="985">
        <v>2</v>
      </c>
      <c r="J165" s="985">
        <v>2</v>
      </c>
      <c r="K165" s="985">
        <v>0</v>
      </c>
      <c r="L165" s="985">
        <v>0</v>
      </c>
      <c r="M165" s="985">
        <v>1</v>
      </c>
      <c r="N165" s="985">
        <v>0</v>
      </c>
      <c r="O165" s="985">
        <v>12</v>
      </c>
      <c r="P165" s="985">
        <v>46</v>
      </c>
      <c r="Q165" s="985">
        <v>0</v>
      </c>
      <c r="R165" s="985">
        <v>0</v>
      </c>
      <c r="S165" s="985">
        <v>0</v>
      </c>
      <c r="T165" s="985">
        <v>19</v>
      </c>
      <c r="U165" s="985">
        <v>24</v>
      </c>
      <c r="V165" s="985">
        <v>0</v>
      </c>
      <c r="W165" s="985">
        <v>0</v>
      </c>
      <c r="X165" s="987">
        <v>0</v>
      </c>
      <c r="Y165" s="256">
        <f t="shared" ca="1" si="55"/>
        <v>236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984">
        <v>5</v>
      </c>
      <c r="F166" s="985" t="s">
        <v>775</v>
      </c>
      <c r="G166" s="985" t="s">
        <v>770</v>
      </c>
      <c r="H166" s="993">
        <v>25.9</v>
      </c>
      <c r="I166" s="985">
        <v>3</v>
      </c>
      <c r="J166" s="985">
        <v>2</v>
      </c>
      <c r="K166" s="985">
        <v>3</v>
      </c>
      <c r="L166" s="985">
        <v>1</v>
      </c>
      <c r="M166" s="985">
        <v>1</v>
      </c>
      <c r="N166" s="985">
        <v>0</v>
      </c>
      <c r="O166" s="985">
        <v>20</v>
      </c>
      <c r="P166" s="985">
        <v>19</v>
      </c>
      <c r="Q166" s="985">
        <v>0</v>
      </c>
      <c r="R166" s="985">
        <v>20</v>
      </c>
      <c r="S166" s="985">
        <v>0</v>
      </c>
      <c r="T166" s="985">
        <v>15</v>
      </c>
      <c r="U166" s="985">
        <v>18</v>
      </c>
      <c r="V166" s="985">
        <v>0</v>
      </c>
      <c r="W166" s="985">
        <v>17</v>
      </c>
      <c r="X166" s="98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984">
        <v>6</v>
      </c>
      <c r="F167" s="985" t="s">
        <v>628</v>
      </c>
      <c r="G167" s="985" t="s">
        <v>770</v>
      </c>
      <c r="H167" s="993">
        <v>24.24</v>
      </c>
      <c r="I167" s="985">
        <v>4</v>
      </c>
      <c r="J167" s="985">
        <v>1</v>
      </c>
      <c r="K167" s="985">
        <v>0</v>
      </c>
      <c r="L167" s="985">
        <v>1</v>
      </c>
      <c r="M167" s="985">
        <v>1</v>
      </c>
      <c r="N167" s="985">
        <v>0</v>
      </c>
      <c r="O167" s="985">
        <v>40</v>
      </c>
      <c r="P167" s="985">
        <v>40</v>
      </c>
      <c r="Q167" s="985">
        <v>16</v>
      </c>
      <c r="R167" s="985">
        <v>0</v>
      </c>
      <c r="S167" s="985">
        <v>0</v>
      </c>
      <c r="T167" s="985">
        <v>21</v>
      </c>
      <c r="U167" s="985">
        <v>20</v>
      </c>
      <c r="V167" s="985">
        <v>21</v>
      </c>
      <c r="W167" s="985">
        <v>0</v>
      </c>
      <c r="X167" s="98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984">
        <v>7</v>
      </c>
      <c r="F168" s="985" t="s">
        <v>774</v>
      </c>
      <c r="G168" s="985" t="s">
        <v>770</v>
      </c>
      <c r="H168" s="993">
        <v>28.36</v>
      </c>
      <c r="I168" s="985">
        <v>8</v>
      </c>
      <c r="J168" s="985">
        <v>1</v>
      </c>
      <c r="K168" s="985">
        <v>0</v>
      </c>
      <c r="L168" s="985">
        <v>1</v>
      </c>
      <c r="M168" s="985">
        <v>1</v>
      </c>
      <c r="N168" s="985">
        <v>0</v>
      </c>
      <c r="O168" s="985">
        <v>57</v>
      </c>
      <c r="P168" s="985">
        <v>50</v>
      </c>
      <c r="Q168" s="985">
        <v>24</v>
      </c>
      <c r="R168" s="985">
        <v>0</v>
      </c>
      <c r="S168" s="985">
        <v>0</v>
      </c>
      <c r="T168" s="985">
        <v>21</v>
      </c>
      <c r="U168" s="985">
        <v>17</v>
      </c>
      <c r="V168" s="985">
        <v>15</v>
      </c>
      <c r="W168" s="985">
        <v>0</v>
      </c>
      <c r="X168" s="987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984">
        <v>8</v>
      </c>
      <c r="F169" s="985" t="s">
        <v>712</v>
      </c>
      <c r="G169" s="985" t="s">
        <v>770</v>
      </c>
      <c r="H169" s="993">
        <v>30.67</v>
      </c>
      <c r="I169" s="985">
        <v>2</v>
      </c>
      <c r="J169" s="985">
        <v>2</v>
      </c>
      <c r="K169" s="985">
        <v>1</v>
      </c>
      <c r="L169" s="985">
        <v>1</v>
      </c>
      <c r="M169" s="985">
        <v>1</v>
      </c>
      <c r="N169" s="985">
        <v>0</v>
      </c>
      <c r="O169" s="985">
        <v>40</v>
      </c>
      <c r="P169" s="985">
        <v>16</v>
      </c>
      <c r="Q169" s="985">
        <v>40</v>
      </c>
      <c r="R169" s="985">
        <v>0</v>
      </c>
      <c r="S169" s="985">
        <v>0</v>
      </c>
      <c r="T169" s="985">
        <v>16</v>
      </c>
      <c r="U169" s="985">
        <v>17</v>
      </c>
      <c r="V169" s="985">
        <v>16</v>
      </c>
      <c r="W169" s="985">
        <v>0</v>
      </c>
      <c r="X169" s="987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984">
        <v>9</v>
      </c>
      <c r="F170" s="985" t="s">
        <v>1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988">
        <v>10</v>
      </c>
      <c r="F171" s="989" t="s">
        <v>1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87" zoomScale="75" zoomScaleNormal="75" workbookViewId="0">
      <selection activeCell="AF113" sqref="AF11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135" t="s">
        <v>749</v>
      </c>
      <c r="F6" s="1136" t="s">
        <v>750</v>
      </c>
      <c r="G6" s="1136" t="s">
        <v>751</v>
      </c>
      <c r="H6" s="1136" t="s">
        <v>752</v>
      </c>
      <c r="I6" s="1136" t="s">
        <v>753</v>
      </c>
      <c r="J6" s="1136" t="s">
        <v>754</v>
      </c>
      <c r="K6" s="1136" t="s">
        <v>755</v>
      </c>
      <c r="L6" s="1136"/>
      <c r="M6" s="1136"/>
      <c r="N6" s="1136"/>
      <c r="O6" s="1136"/>
      <c r="P6" s="1136"/>
      <c r="Q6" s="1136"/>
      <c r="R6" s="1136"/>
      <c r="S6" s="1136"/>
      <c r="T6" s="1136"/>
      <c r="U6" s="1136"/>
      <c r="V6" s="1136"/>
      <c r="W6" s="1136"/>
      <c r="X6" s="113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145">
        <v>1</v>
      </c>
      <c r="F7" s="1146">
        <v>10</v>
      </c>
      <c r="G7" s="1139">
        <v>5</v>
      </c>
      <c r="H7" s="1139">
        <v>7</v>
      </c>
      <c r="I7" s="1140">
        <v>16</v>
      </c>
      <c r="J7" s="1140">
        <v>20</v>
      </c>
      <c r="K7" s="1139">
        <v>77</v>
      </c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41"/>
      <c r="AA7" s="256">
        <f>IF(E7=D4,0,1)</f>
        <v>0</v>
      </c>
    </row>
    <row r="8" spans="2:28" x14ac:dyDescent="0.25">
      <c r="E8" s="1138" t="s">
        <v>581</v>
      </c>
      <c r="F8" s="1139" t="s">
        <v>63</v>
      </c>
      <c r="G8" s="1139" t="s">
        <v>756</v>
      </c>
      <c r="H8" s="1139" t="s">
        <v>757</v>
      </c>
      <c r="I8" s="1140" t="s">
        <v>66</v>
      </c>
      <c r="J8" s="1140" t="s">
        <v>67</v>
      </c>
      <c r="K8" s="1139" t="s">
        <v>68</v>
      </c>
      <c r="L8" s="1139" t="s">
        <v>69</v>
      </c>
      <c r="M8" s="1139" t="s">
        <v>22</v>
      </c>
      <c r="N8" s="1139" t="s">
        <v>758</v>
      </c>
      <c r="O8" s="1139" t="s">
        <v>759</v>
      </c>
      <c r="P8" s="1139" t="s">
        <v>760</v>
      </c>
      <c r="Q8" s="1139" t="s">
        <v>761</v>
      </c>
      <c r="R8" s="1139" t="s">
        <v>762</v>
      </c>
      <c r="S8" s="1139" t="s">
        <v>763</v>
      </c>
      <c r="T8" s="1139" t="s">
        <v>764</v>
      </c>
      <c r="U8" s="1139" t="s">
        <v>765</v>
      </c>
      <c r="V8" s="1139" t="s">
        <v>766</v>
      </c>
      <c r="W8" s="1139" t="s">
        <v>767</v>
      </c>
      <c r="X8" s="1141" t="s">
        <v>768</v>
      </c>
    </row>
    <row r="9" spans="2:28" x14ac:dyDescent="0.25">
      <c r="B9" s="256">
        <f t="shared" ref="B9:B18" ca="1" si="0">Y9</f>
        <v>8</v>
      </c>
      <c r="C9" s="256">
        <f ca="1">Y9</f>
        <v>8</v>
      </c>
      <c r="E9" s="1138">
        <v>1</v>
      </c>
      <c r="F9" s="1139" t="s">
        <v>610</v>
      </c>
      <c r="G9" s="1139" t="s">
        <v>770</v>
      </c>
      <c r="H9" s="1147">
        <v>27.29</v>
      </c>
      <c r="I9" s="1139">
        <v>3</v>
      </c>
      <c r="J9" s="1139">
        <v>2</v>
      </c>
      <c r="K9" s="1139">
        <v>2</v>
      </c>
      <c r="L9" s="1139">
        <v>2</v>
      </c>
      <c r="M9" s="1139">
        <v>1</v>
      </c>
      <c r="N9" s="1139">
        <v>8</v>
      </c>
      <c r="O9" s="1139">
        <v>0</v>
      </c>
      <c r="P9" s="1139">
        <v>32</v>
      </c>
      <c r="Q9" s="1139">
        <v>16</v>
      </c>
      <c r="R9" s="1139">
        <v>52</v>
      </c>
      <c r="S9" s="1139">
        <v>0</v>
      </c>
      <c r="T9" s="1139">
        <v>0</v>
      </c>
      <c r="U9" s="1139">
        <v>18</v>
      </c>
      <c r="V9" s="1139">
        <v>19</v>
      </c>
      <c r="W9" s="1139">
        <v>15</v>
      </c>
      <c r="X9" s="1141">
        <v>0</v>
      </c>
      <c r="Y9" s="256">
        <f t="shared" ref="Y9:Y18" ca="1" si="1">VLOOKUP(F9,PlayerN,3,FALSE)</f>
        <v>8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1138">
        <v>2</v>
      </c>
      <c r="F10" s="1139" t="s">
        <v>777</v>
      </c>
      <c r="G10" s="1139" t="s">
        <v>769</v>
      </c>
      <c r="H10" s="1147">
        <v>25.76</v>
      </c>
      <c r="I10" s="1139">
        <v>6</v>
      </c>
      <c r="J10" s="1139">
        <v>0</v>
      </c>
      <c r="K10" s="1139">
        <v>0</v>
      </c>
      <c r="L10" s="1139">
        <v>0</v>
      </c>
      <c r="M10" s="1139">
        <v>1</v>
      </c>
      <c r="N10" s="1139">
        <v>0</v>
      </c>
      <c r="O10" s="1139">
        <v>0</v>
      </c>
      <c r="P10" s="1139">
        <v>0</v>
      </c>
      <c r="Q10" s="1139">
        <v>0</v>
      </c>
      <c r="R10" s="1139">
        <v>0</v>
      </c>
      <c r="S10" s="1139">
        <v>0</v>
      </c>
      <c r="T10" s="1139">
        <v>0</v>
      </c>
      <c r="U10" s="1139">
        <v>0</v>
      </c>
      <c r="V10" s="1139">
        <v>0</v>
      </c>
      <c r="W10" s="1139">
        <v>0</v>
      </c>
      <c r="X10" s="1141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138">
        <v>3</v>
      </c>
      <c r="F11" s="1139" t="s">
        <v>661</v>
      </c>
      <c r="G11" s="1139" t="s">
        <v>769</v>
      </c>
      <c r="H11" s="1147">
        <v>23.31</v>
      </c>
      <c r="I11" s="1139">
        <v>6</v>
      </c>
      <c r="J11" s="1139">
        <v>3</v>
      </c>
      <c r="K11" s="1139">
        <v>0</v>
      </c>
      <c r="L11" s="1139">
        <v>0</v>
      </c>
      <c r="M11" s="1139">
        <v>1</v>
      </c>
      <c r="N11" s="1139">
        <v>0</v>
      </c>
      <c r="O11" s="1139">
        <v>4</v>
      </c>
      <c r="P11" s="1139">
        <v>0</v>
      </c>
      <c r="Q11" s="1139">
        <v>0</v>
      </c>
      <c r="R11" s="1139">
        <v>0</v>
      </c>
      <c r="S11" s="1139">
        <v>0</v>
      </c>
      <c r="T11" s="1139">
        <v>20</v>
      </c>
      <c r="U11" s="1139">
        <v>0</v>
      </c>
      <c r="V11" s="1139">
        <v>0</v>
      </c>
      <c r="W11" s="1139">
        <v>0</v>
      </c>
      <c r="X11" s="114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138">
        <v>4</v>
      </c>
      <c r="F12" s="1139" t="s">
        <v>608</v>
      </c>
      <c r="G12" s="1139" t="s">
        <v>769</v>
      </c>
      <c r="H12" s="1147">
        <v>24.3</v>
      </c>
      <c r="I12" s="1139">
        <v>4</v>
      </c>
      <c r="J12" s="1139">
        <v>4</v>
      </c>
      <c r="K12" s="1139">
        <v>1</v>
      </c>
      <c r="L12" s="1139">
        <v>0</v>
      </c>
      <c r="M12" s="1139">
        <v>1</v>
      </c>
      <c r="N12" s="1139">
        <v>0</v>
      </c>
      <c r="O12" s="1139">
        <v>32</v>
      </c>
      <c r="P12" s="1139">
        <v>0</v>
      </c>
      <c r="Q12" s="1139">
        <v>0</v>
      </c>
      <c r="R12" s="1139">
        <v>16</v>
      </c>
      <c r="S12" s="1139">
        <v>0</v>
      </c>
      <c r="T12" s="1139">
        <v>14</v>
      </c>
      <c r="U12" s="1139">
        <v>0</v>
      </c>
      <c r="V12" s="1139">
        <v>0</v>
      </c>
      <c r="W12" s="1139">
        <v>17</v>
      </c>
      <c r="X12" s="114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138">
        <v>5</v>
      </c>
      <c r="F13" s="1139" t="s">
        <v>778</v>
      </c>
      <c r="G13" s="1139" t="s">
        <v>770</v>
      </c>
      <c r="H13" s="1147">
        <v>24.96</v>
      </c>
      <c r="I13" s="1139">
        <v>6</v>
      </c>
      <c r="J13" s="1139">
        <v>0</v>
      </c>
      <c r="K13" s="1139">
        <v>1</v>
      </c>
      <c r="L13" s="1139">
        <v>1</v>
      </c>
      <c r="M13" s="1139">
        <v>1</v>
      </c>
      <c r="N13" s="1139">
        <v>0</v>
      </c>
      <c r="O13" s="1139">
        <v>55</v>
      </c>
      <c r="P13" s="1139">
        <v>0</v>
      </c>
      <c r="Q13" s="1139">
        <v>34</v>
      </c>
      <c r="R13" s="1139">
        <v>20</v>
      </c>
      <c r="S13" s="1139">
        <v>0</v>
      </c>
      <c r="T13" s="1139">
        <v>23</v>
      </c>
      <c r="U13" s="1139">
        <v>0</v>
      </c>
      <c r="V13" s="1139">
        <v>19</v>
      </c>
      <c r="W13" s="1139">
        <v>19</v>
      </c>
      <c r="X13" s="114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11</v>
      </c>
      <c r="C14" s="256">
        <f t="shared" ca="1" si="3"/>
        <v>11</v>
      </c>
      <c r="E14" s="1138">
        <v>6</v>
      </c>
      <c r="F14" s="1139" t="s">
        <v>781</v>
      </c>
      <c r="G14" s="1139" t="s">
        <v>769</v>
      </c>
      <c r="H14" s="1147">
        <v>22.48</v>
      </c>
      <c r="I14" s="1139">
        <v>3</v>
      </c>
      <c r="J14" s="1139">
        <v>0</v>
      </c>
      <c r="K14" s="1139">
        <v>1</v>
      </c>
      <c r="L14" s="1139">
        <v>0</v>
      </c>
      <c r="M14" s="1139">
        <v>1</v>
      </c>
      <c r="N14" s="1139">
        <v>0</v>
      </c>
      <c r="O14" s="1139">
        <v>0</v>
      </c>
      <c r="P14" s="1139">
        <v>56</v>
      </c>
      <c r="Q14" s="1139">
        <v>0</v>
      </c>
      <c r="R14" s="1139">
        <v>40</v>
      </c>
      <c r="S14" s="1139">
        <v>0</v>
      </c>
      <c r="T14" s="1139">
        <v>0</v>
      </c>
      <c r="U14" s="1139">
        <v>18</v>
      </c>
      <c r="V14" s="1139">
        <v>0</v>
      </c>
      <c r="W14" s="1139">
        <v>20</v>
      </c>
      <c r="X14" s="1141">
        <v>0</v>
      </c>
      <c r="Y14" s="256">
        <f t="shared" ca="1" si="1"/>
        <v>11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1138">
        <v>7</v>
      </c>
      <c r="F15" s="1139" t="s">
        <v>684</v>
      </c>
      <c r="G15" s="1139" t="s">
        <v>770</v>
      </c>
      <c r="H15" s="1147">
        <v>27.04</v>
      </c>
      <c r="I15" s="1139">
        <v>7</v>
      </c>
      <c r="J15" s="1139">
        <v>1</v>
      </c>
      <c r="K15" s="1139">
        <v>0</v>
      </c>
      <c r="L15" s="1139">
        <v>2</v>
      </c>
      <c r="M15" s="1139">
        <v>1</v>
      </c>
      <c r="N15" s="1139">
        <v>32</v>
      </c>
      <c r="O15" s="1139">
        <v>0</v>
      </c>
      <c r="P15" s="1139">
        <v>19</v>
      </c>
      <c r="Q15" s="1139">
        <v>40</v>
      </c>
      <c r="R15" s="1139">
        <v>24</v>
      </c>
      <c r="S15" s="1139">
        <v>0</v>
      </c>
      <c r="T15" s="1139">
        <v>0</v>
      </c>
      <c r="U15" s="1139">
        <v>20</v>
      </c>
      <c r="V15" s="1139">
        <v>19</v>
      </c>
      <c r="W15" s="1139">
        <v>17</v>
      </c>
      <c r="X15" s="114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138">
        <v>8</v>
      </c>
      <c r="F16" s="1139" t="s">
        <v>660</v>
      </c>
      <c r="G16" s="1139" t="s">
        <v>769</v>
      </c>
      <c r="H16" s="1147">
        <v>20.309999999999999</v>
      </c>
      <c r="I16" s="1139">
        <v>3</v>
      </c>
      <c r="J16" s="1139">
        <v>2</v>
      </c>
      <c r="K16" s="1139">
        <v>0</v>
      </c>
      <c r="L16" s="1139">
        <v>0</v>
      </c>
      <c r="M16" s="1139">
        <v>1</v>
      </c>
      <c r="N16" s="1139">
        <v>0</v>
      </c>
      <c r="O16" s="1139">
        <v>0</v>
      </c>
      <c r="P16" s="1139">
        <v>0</v>
      </c>
      <c r="Q16" s="1139">
        <v>0</v>
      </c>
      <c r="R16" s="1139">
        <v>0</v>
      </c>
      <c r="S16" s="1139">
        <v>0</v>
      </c>
      <c r="T16" s="1139">
        <v>0</v>
      </c>
      <c r="U16" s="1139">
        <v>0</v>
      </c>
      <c r="V16" s="1139">
        <v>0</v>
      </c>
      <c r="W16" s="1139">
        <v>0</v>
      </c>
      <c r="X16" s="114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1138">
        <v>9</v>
      </c>
      <c r="F17" s="1139" t="s">
        <v>1</v>
      </c>
      <c r="G17" s="1139"/>
      <c r="H17" s="1147"/>
      <c r="I17" s="1139">
        <v>0</v>
      </c>
      <c r="J17" s="1139">
        <v>0</v>
      </c>
      <c r="K17" s="1139">
        <v>0</v>
      </c>
      <c r="L17" s="1139">
        <v>0</v>
      </c>
      <c r="M17" s="1139">
        <v>0</v>
      </c>
      <c r="N17" s="1139">
        <v>0</v>
      </c>
      <c r="O17" s="1139">
        <v>0</v>
      </c>
      <c r="P17" s="1139">
        <v>0</v>
      </c>
      <c r="Q17" s="1139">
        <v>0</v>
      </c>
      <c r="R17" s="1139">
        <v>0</v>
      </c>
      <c r="S17" s="1139">
        <v>0</v>
      </c>
      <c r="T17" s="1139">
        <v>0</v>
      </c>
      <c r="U17" s="1139">
        <v>0</v>
      </c>
      <c r="V17" s="1139">
        <v>0</v>
      </c>
      <c r="W17" s="1139">
        <v>0</v>
      </c>
      <c r="X17" s="114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142">
        <v>10</v>
      </c>
      <c r="F18" s="1143" t="s">
        <v>1</v>
      </c>
      <c r="G18" s="1143"/>
      <c r="H18" s="1148"/>
      <c r="I18" s="1143">
        <v>0</v>
      </c>
      <c r="J18" s="1143">
        <v>0</v>
      </c>
      <c r="K18" s="1143">
        <v>0</v>
      </c>
      <c r="L18" s="1143">
        <v>0</v>
      </c>
      <c r="M18" s="1143">
        <v>0</v>
      </c>
      <c r="N18" s="1143">
        <v>0</v>
      </c>
      <c r="O18" s="1143">
        <v>0</v>
      </c>
      <c r="P18" s="1143">
        <v>0</v>
      </c>
      <c r="Q18" s="1143">
        <v>0</v>
      </c>
      <c r="R18" s="1143">
        <v>0</v>
      </c>
      <c r="S18" s="1143">
        <v>0</v>
      </c>
      <c r="T18" s="1143">
        <v>0</v>
      </c>
      <c r="U18" s="1143">
        <v>0</v>
      </c>
      <c r="V18" s="1143">
        <v>0</v>
      </c>
      <c r="W18" s="1143">
        <v>0</v>
      </c>
      <c r="X18" s="114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121" t="s">
        <v>749</v>
      </c>
      <c r="F23" s="1122" t="s">
        <v>750</v>
      </c>
      <c r="G23" s="1122" t="s">
        <v>751</v>
      </c>
      <c r="H23" s="1122" t="s">
        <v>752</v>
      </c>
      <c r="I23" s="1122" t="s">
        <v>753</v>
      </c>
      <c r="J23" s="1122" t="s">
        <v>754</v>
      </c>
      <c r="K23" s="1122" t="s">
        <v>755</v>
      </c>
      <c r="L23" s="1122"/>
      <c r="M23" s="1122"/>
      <c r="N23" s="1122"/>
      <c r="O23" s="1122"/>
      <c r="P23" s="1122"/>
      <c r="Q23" s="1122"/>
      <c r="R23" s="1122"/>
      <c r="S23" s="1122"/>
      <c r="T23" s="1122"/>
      <c r="U23" s="1122"/>
      <c r="V23" s="1122"/>
      <c r="W23" s="1122"/>
      <c r="X23" s="11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31">
        <v>2</v>
      </c>
      <c r="F24" s="1132">
        <v>3</v>
      </c>
      <c r="G24" s="1125">
        <v>9</v>
      </c>
      <c r="H24" s="1125">
        <v>3</v>
      </c>
      <c r="I24" s="1126">
        <v>22</v>
      </c>
      <c r="J24" s="1126">
        <v>15</v>
      </c>
      <c r="K24" s="1125">
        <v>66</v>
      </c>
      <c r="L24" s="1125"/>
      <c r="M24" s="1125"/>
      <c r="N24" s="1125"/>
      <c r="O24" s="1125"/>
      <c r="P24" s="1125"/>
      <c r="Q24" s="1125"/>
      <c r="R24" s="1125"/>
      <c r="S24" s="1125"/>
      <c r="T24" s="1125"/>
      <c r="U24" s="1125"/>
      <c r="V24" s="1125"/>
      <c r="W24" s="1125"/>
      <c r="X24" s="1127"/>
      <c r="AA24" s="256">
        <f>IF(E24=D21,0,1)</f>
        <v>0</v>
      </c>
    </row>
    <row r="25" spans="2:28" x14ac:dyDescent="0.25">
      <c r="E25" s="1124" t="s">
        <v>581</v>
      </c>
      <c r="F25" s="1125" t="s">
        <v>63</v>
      </c>
      <c r="G25" s="1125" t="s">
        <v>756</v>
      </c>
      <c r="H25" s="1125" t="s">
        <v>757</v>
      </c>
      <c r="I25" s="1126" t="s">
        <v>66</v>
      </c>
      <c r="J25" s="1126" t="s">
        <v>67</v>
      </c>
      <c r="K25" s="1125" t="s">
        <v>68</v>
      </c>
      <c r="L25" s="1125" t="s">
        <v>69</v>
      </c>
      <c r="M25" s="1125" t="s">
        <v>22</v>
      </c>
      <c r="N25" s="1125" t="s">
        <v>758</v>
      </c>
      <c r="O25" s="1125" t="s">
        <v>759</v>
      </c>
      <c r="P25" s="1125" t="s">
        <v>760</v>
      </c>
      <c r="Q25" s="1125" t="s">
        <v>761</v>
      </c>
      <c r="R25" s="1125" t="s">
        <v>762</v>
      </c>
      <c r="S25" s="1125" t="s">
        <v>763</v>
      </c>
      <c r="T25" s="1125" t="s">
        <v>764</v>
      </c>
      <c r="U25" s="1125" t="s">
        <v>765</v>
      </c>
      <c r="V25" s="1125" t="s">
        <v>766</v>
      </c>
      <c r="W25" s="1125" t="s">
        <v>767</v>
      </c>
      <c r="X25" s="1127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124">
        <v>1</v>
      </c>
      <c r="F26" s="1125" t="s">
        <v>788</v>
      </c>
      <c r="G26" s="1125" t="s">
        <v>770</v>
      </c>
      <c r="H26" s="1133">
        <v>22.06</v>
      </c>
      <c r="I26" s="1125">
        <v>5</v>
      </c>
      <c r="J26" s="1125">
        <v>2</v>
      </c>
      <c r="K26" s="1125">
        <v>0</v>
      </c>
      <c r="L26" s="1125">
        <v>2</v>
      </c>
      <c r="M26" s="1125">
        <v>1</v>
      </c>
      <c r="N26" s="1125">
        <v>43</v>
      </c>
      <c r="O26" s="1125">
        <v>0</v>
      </c>
      <c r="P26" s="1125">
        <v>57</v>
      </c>
      <c r="Q26" s="1125">
        <v>5</v>
      </c>
      <c r="R26" s="1125">
        <v>0</v>
      </c>
      <c r="S26" s="1125">
        <v>14</v>
      </c>
      <c r="T26" s="1125">
        <v>0</v>
      </c>
      <c r="U26" s="1125">
        <v>23</v>
      </c>
      <c r="V26" s="1125">
        <v>26</v>
      </c>
      <c r="W26" s="1125">
        <v>0</v>
      </c>
      <c r="X26" s="1127">
        <v>23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30</v>
      </c>
      <c r="C27" s="256">
        <f t="shared" ref="C27:C33" ca="1" si="9">Y27</f>
        <v>30</v>
      </c>
      <c r="E27" s="1124">
        <v>2</v>
      </c>
      <c r="F27" s="1125" t="s">
        <v>789</v>
      </c>
      <c r="G27" s="1125" t="s">
        <v>770</v>
      </c>
      <c r="H27" s="1133">
        <v>18.12</v>
      </c>
      <c r="I27" s="1125">
        <v>4</v>
      </c>
      <c r="J27" s="1125">
        <v>1</v>
      </c>
      <c r="K27" s="1125">
        <v>0</v>
      </c>
      <c r="L27" s="1125">
        <v>1</v>
      </c>
      <c r="M27" s="1125">
        <v>1</v>
      </c>
      <c r="N27" s="1125">
        <v>0</v>
      </c>
      <c r="O27" s="1125">
        <v>0</v>
      </c>
      <c r="P27" s="1125">
        <v>25</v>
      </c>
      <c r="Q27" s="1125">
        <v>85</v>
      </c>
      <c r="R27" s="1125">
        <v>0</v>
      </c>
      <c r="S27" s="1125">
        <v>32</v>
      </c>
      <c r="T27" s="1125">
        <v>0</v>
      </c>
      <c r="U27" s="1125">
        <v>26</v>
      </c>
      <c r="V27" s="1125">
        <v>20</v>
      </c>
      <c r="W27" s="1125">
        <v>0</v>
      </c>
      <c r="X27" s="1127">
        <v>31</v>
      </c>
      <c r="Y27" s="256">
        <f t="shared" ca="1" si="7"/>
        <v>30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1124">
        <v>3</v>
      </c>
      <c r="F28" s="1125" t="s">
        <v>621</v>
      </c>
      <c r="G28" s="1125" t="s">
        <v>770</v>
      </c>
      <c r="H28" s="1133">
        <v>21.15</v>
      </c>
      <c r="I28" s="1125">
        <v>4</v>
      </c>
      <c r="J28" s="1125">
        <v>1</v>
      </c>
      <c r="K28" s="1125">
        <v>0</v>
      </c>
      <c r="L28" s="1125">
        <v>2</v>
      </c>
      <c r="M28" s="1125">
        <v>1</v>
      </c>
      <c r="N28" s="1125">
        <v>24</v>
      </c>
      <c r="O28" s="1125">
        <v>20</v>
      </c>
      <c r="P28" s="1125">
        <v>10</v>
      </c>
      <c r="Q28" s="1125">
        <v>0</v>
      </c>
      <c r="R28" s="1125">
        <v>32</v>
      </c>
      <c r="S28" s="1125">
        <v>0</v>
      </c>
      <c r="T28" s="1125">
        <v>22</v>
      </c>
      <c r="U28" s="1125">
        <v>27</v>
      </c>
      <c r="V28" s="1125">
        <v>0</v>
      </c>
      <c r="W28" s="1125">
        <v>21</v>
      </c>
      <c r="X28" s="1127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1124">
        <v>4</v>
      </c>
      <c r="F29" s="1125" t="s">
        <v>682</v>
      </c>
      <c r="G29" s="1125" t="s">
        <v>770</v>
      </c>
      <c r="H29" s="1133">
        <v>24.64</v>
      </c>
      <c r="I29" s="1125">
        <v>5</v>
      </c>
      <c r="J29" s="1125">
        <v>2</v>
      </c>
      <c r="K29" s="1125">
        <v>1</v>
      </c>
      <c r="L29" s="1125">
        <v>2</v>
      </c>
      <c r="M29" s="1125">
        <v>1</v>
      </c>
      <c r="N29" s="1125">
        <v>78</v>
      </c>
      <c r="O29" s="1125">
        <v>36</v>
      </c>
      <c r="P29" s="1125">
        <v>40</v>
      </c>
      <c r="Q29" s="1125">
        <v>25</v>
      </c>
      <c r="R29" s="1125">
        <v>0</v>
      </c>
      <c r="S29" s="1125">
        <v>0</v>
      </c>
      <c r="T29" s="1125">
        <v>17</v>
      </c>
      <c r="U29" s="1125">
        <v>24</v>
      </c>
      <c r="V29" s="1125">
        <v>20</v>
      </c>
      <c r="W29" s="1125">
        <v>0</v>
      </c>
      <c r="X29" s="1127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24">
        <v>5</v>
      </c>
      <c r="F30" s="1125" t="s">
        <v>622</v>
      </c>
      <c r="G30" s="1125" t="s">
        <v>770</v>
      </c>
      <c r="H30" s="1133">
        <v>20.88</v>
      </c>
      <c r="I30" s="1125">
        <v>4</v>
      </c>
      <c r="J30" s="1125">
        <v>3</v>
      </c>
      <c r="K30" s="1125">
        <v>0</v>
      </c>
      <c r="L30" s="1125">
        <v>1</v>
      </c>
      <c r="M30" s="1125">
        <v>1</v>
      </c>
      <c r="N30" s="1125">
        <v>0</v>
      </c>
      <c r="O30" s="1125">
        <v>8</v>
      </c>
      <c r="P30" s="1125">
        <v>0</v>
      </c>
      <c r="Q30" s="1125">
        <v>40</v>
      </c>
      <c r="R30" s="1125">
        <v>0</v>
      </c>
      <c r="S30" s="1125">
        <v>20</v>
      </c>
      <c r="T30" s="1125">
        <v>22</v>
      </c>
      <c r="U30" s="1125">
        <v>0</v>
      </c>
      <c r="V30" s="1125">
        <v>23</v>
      </c>
      <c r="W30" s="1125">
        <v>0</v>
      </c>
      <c r="X30" s="1127">
        <v>22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36</v>
      </c>
      <c r="C31" s="256">
        <f t="shared" ca="1" si="9"/>
        <v>36</v>
      </c>
      <c r="E31" s="1124">
        <v>6</v>
      </c>
      <c r="F31" s="1125" t="s">
        <v>791</v>
      </c>
      <c r="G31" s="1125" t="s">
        <v>769</v>
      </c>
      <c r="H31" s="1133">
        <v>20.27</v>
      </c>
      <c r="I31" s="1125">
        <v>5</v>
      </c>
      <c r="J31" s="1125">
        <v>2</v>
      </c>
      <c r="K31" s="1125">
        <v>0</v>
      </c>
      <c r="L31" s="1125">
        <v>0</v>
      </c>
      <c r="M31" s="1125">
        <v>1</v>
      </c>
      <c r="N31" s="1125">
        <v>0</v>
      </c>
      <c r="O31" s="1125">
        <v>0</v>
      </c>
      <c r="P31" s="1125">
        <v>16</v>
      </c>
      <c r="Q31" s="1125">
        <v>0</v>
      </c>
      <c r="R31" s="1125">
        <v>0</v>
      </c>
      <c r="S31" s="1125">
        <v>0</v>
      </c>
      <c r="T31" s="1125">
        <v>0</v>
      </c>
      <c r="U31" s="1125">
        <v>19</v>
      </c>
      <c r="V31" s="1125">
        <v>0</v>
      </c>
      <c r="W31" s="1125">
        <v>0</v>
      </c>
      <c r="X31" s="1127">
        <v>0</v>
      </c>
      <c r="Y31" s="256">
        <f t="shared" ca="1" si="7"/>
        <v>36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124">
        <v>7</v>
      </c>
      <c r="F32" s="1125" t="s">
        <v>729</v>
      </c>
      <c r="G32" s="1125" t="s">
        <v>769</v>
      </c>
      <c r="H32" s="1133">
        <v>14.26</v>
      </c>
      <c r="I32" s="1125">
        <v>1</v>
      </c>
      <c r="J32" s="1125">
        <v>0</v>
      </c>
      <c r="K32" s="1125">
        <v>0</v>
      </c>
      <c r="L32" s="1125">
        <v>0</v>
      </c>
      <c r="M32" s="1125">
        <v>1</v>
      </c>
      <c r="N32" s="1125">
        <v>0</v>
      </c>
      <c r="O32" s="1125">
        <v>0</v>
      </c>
      <c r="P32" s="1125">
        <v>0</v>
      </c>
      <c r="Q32" s="1125">
        <v>0</v>
      </c>
      <c r="R32" s="1125">
        <v>0</v>
      </c>
      <c r="S32" s="1125">
        <v>0</v>
      </c>
      <c r="T32" s="1125">
        <v>0</v>
      </c>
      <c r="U32" s="1125">
        <v>0</v>
      </c>
      <c r="V32" s="1125">
        <v>0</v>
      </c>
      <c r="W32" s="1125">
        <v>0</v>
      </c>
      <c r="X32" s="1127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124">
        <v>8</v>
      </c>
      <c r="F33" s="1125" t="s">
        <v>611</v>
      </c>
      <c r="G33" s="1125" t="s">
        <v>770</v>
      </c>
      <c r="H33" s="1133">
        <v>25.95</v>
      </c>
      <c r="I33" s="1125">
        <v>7</v>
      </c>
      <c r="J33" s="1125">
        <v>3</v>
      </c>
      <c r="K33" s="1125">
        <v>0</v>
      </c>
      <c r="L33" s="1125">
        <v>1</v>
      </c>
      <c r="M33" s="1125">
        <v>1</v>
      </c>
      <c r="N33" s="1125">
        <v>0</v>
      </c>
      <c r="O33" s="1125">
        <v>40</v>
      </c>
      <c r="P33" s="1125">
        <v>10</v>
      </c>
      <c r="Q33" s="1125">
        <v>0</v>
      </c>
      <c r="R33" s="1125">
        <v>50</v>
      </c>
      <c r="S33" s="1125">
        <v>0</v>
      </c>
      <c r="T33" s="1125">
        <v>16</v>
      </c>
      <c r="U33" s="1125">
        <v>19</v>
      </c>
      <c r="V33" s="1125">
        <v>0</v>
      </c>
      <c r="W33" s="1125">
        <v>23</v>
      </c>
      <c r="X33" s="112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24">
        <v>9</v>
      </c>
      <c r="F34" s="1125" t="s">
        <v>1</v>
      </c>
      <c r="G34" s="1125"/>
      <c r="H34" s="1133"/>
      <c r="I34" s="1125">
        <v>0</v>
      </c>
      <c r="J34" s="1125">
        <v>0</v>
      </c>
      <c r="K34" s="1125">
        <v>0</v>
      </c>
      <c r="L34" s="1125">
        <v>0</v>
      </c>
      <c r="M34" s="1125">
        <v>0</v>
      </c>
      <c r="N34" s="1125">
        <v>0</v>
      </c>
      <c r="O34" s="1125">
        <v>0</v>
      </c>
      <c r="P34" s="1125">
        <v>0</v>
      </c>
      <c r="Q34" s="1125">
        <v>0</v>
      </c>
      <c r="R34" s="1125">
        <v>0</v>
      </c>
      <c r="S34" s="1125">
        <v>0</v>
      </c>
      <c r="T34" s="1125">
        <v>0</v>
      </c>
      <c r="U34" s="1125">
        <v>0</v>
      </c>
      <c r="V34" s="1125">
        <v>0</v>
      </c>
      <c r="W34" s="1125">
        <v>0</v>
      </c>
      <c r="X34" s="11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28">
        <v>10</v>
      </c>
      <c r="F35" s="1129" t="s">
        <v>1</v>
      </c>
      <c r="G35" s="1129"/>
      <c r="H35" s="1134"/>
      <c r="I35" s="1129">
        <v>0</v>
      </c>
      <c r="J35" s="1129">
        <v>0</v>
      </c>
      <c r="K35" s="1129">
        <v>0</v>
      </c>
      <c r="L35" s="1129">
        <v>0</v>
      </c>
      <c r="M35" s="1129">
        <v>0</v>
      </c>
      <c r="N35" s="1129">
        <v>0</v>
      </c>
      <c r="O35" s="1129">
        <v>0</v>
      </c>
      <c r="P35" s="1129">
        <v>0</v>
      </c>
      <c r="Q35" s="1129">
        <v>0</v>
      </c>
      <c r="R35" s="1129">
        <v>0</v>
      </c>
      <c r="S35" s="1129">
        <v>0</v>
      </c>
      <c r="T35" s="1129">
        <v>0</v>
      </c>
      <c r="U35" s="1129">
        <v>0</v>
      </c>
      <c r="V35" s="1129">
        <v>0</v>
      </c>
      <c r="W35" s="1129">
        <v>0</v>
      </c>
      <c r="X35" s="11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107" t="s">
        <v>749</v>
      </c>
      <c r="F40" s="1108" t="s">
        <v>750</v>
      </c>
      <c r="G40" s="1108" t="s">
        <v>751</v>
      </c>
      <c r="H40" s="1108" t="s">
        <v>752</v>
      </c>
      <c r="I40" s="1108" t="s">
        <v>753</v>
      </c>
      <c r="J40" s="1108" t="s">
        <v>754</v>
      </c>
      <c r="K40" s="1108" t="s">
        <v>755</v>
      </c>
      <c r="L40" s="1108"/>
      <c r="M40" s="1108"/>
      <c r="N40" s="1108"/>
      <c r="O40" s="1108"/>
      <c r="P40" s="1108"/>
      <c r="Q40" s="1108"/>
      <c r="R40" s="1108"/>
      <c r="S40" s="1108"/>
      <c r="T40" s="1108"/>
      <c r="U40" s="1108"/>
      <c r="V40" s="1108"/>
      <c r="W40" s="1108"/>
      <c r="X40" s="110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7">
        <v>3</v>
      </c>
      <c r="F41" s="1118">
        <v>2</v>
      </c>
      <c r="G41" s="1111">
        <v>3</v>
      </c>
      <c r="H41" s="1111">
        <v>9</v>
      </c>
      <c r="I41" s="1112">
        <v>15</v>
      </c>
      <c r="J41" s="1112">
        <v>22</v>
      </c>
      <c r="K41" s="1111">
        <v>47</v>
      </c>
      <c r="L41" s="1111"/>
      <c r="M41" s="1111"/>
      <c r="N41" s="1111"/>
      <c r="O41" s="1111"/>
      <c r="P41" s="1111"/>
      <c r="Q41" s="1111"/>
      <c r="R41" s="1111"/>
      <c r="S41" s="1111"/>
      <c r="T41" s="1111"/>
      <c r="U41" s="1111"/>
      <c r="V41" s="1111"/>
      <c r="W41" s="1111"/>
      <c r="X41" s="1113"/>
      <c r="AA41" s="256">
        <f>IF(E41=D38,0,1)</f>
        <v>0</v>
      </c>
    </row>
    <row r="42" spans="2:28" x14ac:dyDescent="0.25">
      <c r="E42" s="1110" t="s">
        <v>581</v>
      </c>
      <c r="F42" s="1111" t="s">
        <v>63</v>
      </c>
      <c r="G42" s="1111" t="s">
        <v>756</v>
      </c>
      <c r="H42" s="1111" t="s">
        <v>757</v>
      </c>
      <c r="I42" s="1112" t="s">
        <v>66</v>
      </c>
      <c r="J42" s="1112" t="s">
        <v>67</v>
      </c>
      <c r="K42" s="1111" t="s">
        <v>68</v>
      </c>
      <c r="L42" s="1111" t="s">
        <v>69</v>
      </c>
      <c r="M42" s="1111" t="s">
        <v>22</v>
      </c>
      <c r="N42" s="1111" t="s">
        <v>758</v>
      </c>
      <c r="O42" s="1111" t="s">
        <v>759</v>
      </c>
      <c r="P42" s="1111" t="s">
        <v>760</v>
      </c>
      <c r="Q42" s="1111" t="s">
        <v>761</v>
      </c>
      <c r="R42" s="1111" t="s">
        <v>762</v>
      </c>
      <c r="S42" s="1111" t="s">
        <v>763</v>
      </c>
      <c r="T42" s="1111" t="s">
        <v>764</v>
      </c>
      <c r="U42" s="1111" t="s">
        <v>765</v>
      </c>
      <c r="V42" s="1111" t="s">
        <v>766</v>
      </c>
      <c r="W42" s="1111" t="s">
        <v>767</v>
      </c>
      <c r="X42" s="1113" t="s">
        <v>768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110">
        <v>1</v>
      </c>
      <c r="F43" s="1111" t="s">
        <v>792</v>
      </c>
      <c r="G43" s="1111" t="s">
        <v>769</v>
      </c>
      <c r="H43" s="1119">
        <v>23.59</v>
      </c>
      <c r="I43" s="1111">
        <v>4</v>
      </c>
      <c r="J43" s="1111">
        <v>1</v>
      </c>
      <c r="K43" s="1111">
        <v>0</v>
      </c>
      <c r="L43" s="1111">
        <v>0</v>
      </c>
      <c r="M43" s="1111">
        <v>1</v>
      </c>
      <c r="N43" s="1111">
        <v>0</v>
      </c>
      <c r="O43" s="1111">
        <v>20</v>
      </c>
      <c r="P43" s="1111">
        <v>0</v>
      </c>
      <c r="Q43" s="1111">
        <v>0</v>
      </c>
      <c r="R43" s="1111">
        <v>74</v>
      </c>
      <c r="S43" s="1111">
        <v>0</v>
      </c>
      <c r="T43" s="1111">
        <v>17</v>
      </c>
      <c r="U43" s="1111">
        <v>0</v>
      </c>
      <c r="V43" s="1111">
        <v>0</v>
      </c>
      <c r="W43" s="1111">
        <v>18</v>
      </c>
      <c r="X43" s="1113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110">
        <v>2</v>
      </c>
      <c r="F44" s="1111" t="s">
        <v>585</v>
      </c>
      <c r="G44" s="1111" t="s">
        <v>769</v>
      </c>
      <c r="H44" s="1119">
        <v>18.64</v>
      </c>
      <c r="I44" s="1111">
        <v>4</v>
      </c>
      <c r="J44" s="1111">
        <v>0</v>
      </c>
      <c r="K44" s="1111">
        <v>0</v>
      </c>
      <c r="L44" s="1111">
        <v>0</v>
      </c>
      <c r="M44" s="1111">
        <v>1</v>
      </c>
      <c r="N44" s="1111">
        <v>0</v>
      </c>
      <c r="O44" s="1111">
        <v>20</v>
      </c>
      <c r="P44" s="1111">
        <v>0</v>
      </c>
      <c r="Q44" s="1111">
        <v>0</v>
      </c>
      <c r="R44" s="1111">
        <v>54</v>
      </c>
      <c r="S44" s="1111">
        <v>0</v>
      </c>
      <c r="T44" s="1111">
        <v>32</v>
      </c>
      <c r="U44" s="1111">
        <v>0</v>
      </c>
      <c r="V44" s="1111">
        <v>0</v>
      </c>
      <c r="W44" s="1111">
        <v>20</v>
      </c>
      <c r="X44" s="1113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110">
        <v>3</v>
      </c>
      <c r="F45" s="1111" t="s">
        <v>812</v>
      </c>
      <c r="G45" s="1111" t="s">
        <v>769</v>
      </c>
      <c r="H45" s="1119">
        <v>18.98</v>
      </c>
      <c r="I45" s="1111">
        <v>5</v>
      </c>
      <c r="J45" s="1111">
        <v>0</v>
      </c>
      <c r="K45" s="1111">
        <v>0</v>
      </c>
      <c r="L45" s="1111">
        <v>0</v>
      </c>
      <c r="M45" s="1111">
        <v>1</v>
      </c>
      <c r="N45" s="1111">
        <v>0</v>
      </c>
      <c r="O45" s="1111">
        <v>0</v>
      </c>
      <c r="P45" s="1111">
        <v>0</v>
      </c>
      <c r="Q45" s="1111">
        <v>49</v>
      </c>
      <c r="R45" s="1111">
        <v>0</v>
      </c>
      <c r="S45" s="1111">
        <v>0</v>
      </c>
      <c r="T45" s="1111">
        <v>0</v>
      </c>
      <c r="U45" s="1111">
        <v>0</v>
      </c>
      <c r="V45" s="1111">
        <v>24</v>
      </c>
      <c r="W45" s="1111">
        <v>0</v>
      </c>
      <c r="X45" s="1113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110">
        <v>4</v>
      </c>
      <c r="F46" s="1111" t="s">
        <v>584</v>
      </c>
      <c r="G46" s="1111" t="s">
        <v>769</v>
      </c>
      <c r="H46" s="1119">
        <v>22.25</v>
      </c>
      <c r="I46" s="1111">
        <v>1</v>
      </c>
      <c r="J46" s="1111">
        <v>2</v>
      </c>
      <c r="K46" s="1111">
        <v>0</v>
      </c>
      <c r="L46" s="1111">
        <v>0</v>
      </c>
      <c r="M46" s="1111">
        <v>1</v>
      </c>
      <c r="N46" s="1111">
        <v>0</v>
      </c>
      <c r="O46" s="1111">
        <v>0</v>
      </c>
      <c r="P46" s="1111">
        <v>0</v>
      </c>
      <c r="Q46" s="1111">
        <v>0</v>
      </c>
      <c r="R46" s="1111">
        <v>0</v>
      </c>
      <c r="S46" s="1111">
        <v>0</v>
      </c>
      <c r="T46" s="1111">
        <v>0</v>
      </c>
      <c r="U46" s="1111">
        <v>0</v>
      </c>
      <c r="V46" s="1111">
        <v>0</v>
      </c>
      <c r="W46" s="1111">
        <v>0</v>
      </c>
      <c r="X46" s="111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110">
        <v>5</v>
      </c>
      <c r="F47" s="1111" t="s">
        <v>633</v>
      </c>
      <c r="G47" s="1111" t="s">
        <v>769</v>
      </c>
      <c r="H47" s="1119">
        <v>20.58</v>
      </c>
      <c r="I47" s="1111">
        <v>3</v>
      </c>
      <c r="J47" s="1111">
        <v>1</v>
      </c>
      <c r="K47" s="1111">
        <v>0</v>
      </c>
      <c r="L47" s="1111">
        <v>1</v>
      </c>
      <c r="M47" s="1111">
        <v>1</v>
      </c>
      <c r="N47" s="1111">
        <v>2</v>
      </c>
      <c r="O47" s="1111">
        <v>0</v>
      </c>
      <c r="P47" s="1111">
        <v>25</v>
      </c>
      <c r="Q47" s="1111">
        <v>0</v>
      </c>
      <c r="R47" s="1111">
        <v>72</v>
      </c>
      <c r="S47" s="1111">
        <v>0</v>
      </c>
      <c r="T47" s="1111">
        <v>0</v>
      </c>
      <c r="U47" s="1111">
        <v>30</v>
      </c>
      <c r="V47" s="1111">
        <v>0</v>
      </c>
      <c r="W47" s="1111">
        <v>21</v>
      </c>
      <c r="X47" s="1113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110">
        <v>6</v>
      </c>
      <c r="F48" s="1111" t="s">
        <v>794</v>
      </c>
      <c r="G48" s="1111" t="s">
        <v>770</v>
      </c>
      <c r="H48" s="1119">
        <v>20.81</v>
      </c>
      <c r="I48" s="1111">
        <v>8</v>
      </c>
      <c r="J48" s="1111">
        <v>0</v>
      </c>
      <c r="K48" s="1111">
        <v>1</v>
      </c>
      <c r="L48" s="1111">
        <v>1</v>
      </c>
      <c r="M48" s="1111">
        <v>1</v>
      </c>
      <c r="N48" s="1111">
        <v>0</v>
      </c>
      <c r="O48" s="1111">
        <v>89</v>
      </c>
      <c r="P48" s="1111">
        <v>0</v>
      </c>
      <c r="Q48" s="1111">
        <v>25</v>
      </c>
      <c r="R48" s="1111">
        <v>20</v>
      </c>
      <c r="S48" s="1111">
        <v>0</v>
      </c>
      <c r="T48" s="1111">
        <v>15</v>
      </c>
      <c r="U48" s="1111">
        <v>0</v>
      </c>
      <c r="V48" s="1111">
        <v>27</v>
      </c>
      <c r="W48" s="1111">
        <v>28</v>
      </c>
      <c r="X48" s="1113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110">
        <v>7</v>
      </c>
      <c r="F49" s="1111" t="s">
        <v>583</v>
      </c>
      <c r="G49" s="1111" t="s">
        <v>770</v>
      </c>
      <c r="H49" s="1119">
        <v>16.16</v>
      </c>
      <c r="I49" s="1111">
        <v>4</v>
      </c>
      <c r="J49" s="1111">
        <v>0</v>
      </c>
      <c r="K49" s="1111">
        <v>0</v>
      </c>
      <c r="L49" s="1111">
        <v>1</v>
      </c>
      <c r="M49" s="1111">
        <v>1</v>
      </c>
      <c r="N49" s="1111">
        <v>0</v>
      </c>
      <c r="O49" s="1111">
        <v>40</v>
      </c>
      <c r="P49" s="1111">
        <v>8</v>
      </c>
      <c r="Q49" s="1111">
        <v>4</v>
      </c>
      <c r="R49" s="1111">
        <v>0</v>
      </c>
      <c r="S49" s="1111">
        <v>0</v>
      </c>
      <c r="T49" s="1111">
        <v>23</v>
      </c>
      <c r="U49" s="1111">
        <v>35</v>
      </c>
      <c r="V49" s="1111">
        <v>35</v>
      </c>
      <c r="W49" s="1111">
        <v>0</v>
      </c>
      <c r="X49" s="1113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1110">
        <v>8</v>
      </c>
      <c r="F50" s="1111" t="s">
        <v>819</v>
      </c>
      <c r="G50" s="1111" t="s">
        <v>769</v>
      </c>
      <c r="H50" s="1119">
        <v>21.97</v>
      </c>
      <c r="I50" s="1111">
        <v>5</v>
      </c>
      <c r="J50" s="1111">
        <v>1</v>
      </c>
      <c r="K50" s="1111">
        <v>0</v>
      </c>
      <c r="L50" s="1111">
        <v>0</v>
      </c>
      <c r="M50" s="1111">
        <v>1</v>
      </c>
      <c r="N50" s="1111">
        <v>0</v>
      </c>
      <c r="O50" s="1111">
        <v>0</v>
      </c>
      <c r="P50" s="1111">
        <v>0</v>
      </c>
      <c r="Q50" s="1111">
        <v>26</v>
      </c>
      <c r="R50" s="1111">
        <v>0</v>
      </c>
      <c r="S50" s="1111">
        <v>0</v>
      </c>
      <c r="T50" s="1111">
        <v>0</v>
      </c>
      <c r="U50" s="1111">
        <v>0</v>
      </c>
      <c r="V50" s="1111">
        <v>21</v>
      </c>
      <c r="W50" s="1111">
        <v>0</v>
      </c>
      <c r="X50" s="1113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10">
        <v>9</v>
      </c>
      <c r="F51" s="1111" t="s">
        <v>1</v>
      </c>
      <c r="G51" s="1111"/>
      <c r="H51" s="1119"/>
      <c r="I51" s="1111">
        <v>0</v>
      </c>
      <c r="J51" s="1111">
        <v>0</v>
      </c>
      <c r="K51" s="1111">
        <v>0</v>
      </c>
      <c r="L51" s="1111">
        <v>0</v>
      </c>
      <c r="M51" s="1111">
        <v>0</v>
      </c>
      <c r="N51" s="1111">
        <v>0</v>
      </c>
      <c r="O51" s="1111">
        <v>0</v>
      </c>
      <c r="P51" s="1111">
        <v>0</v>
      </c>
      <c r="Q51" s="1111">
        <v>0</v>
      </c>
      <c r="R51" s="1111">
        <v>0</v>
      </c>
      <c r="S51" s="1111">
        <v>0</v>
      </c>
      <c r="T51" s="1111">
        <v>0</v>
      </c>
      <c r="U51" s="1111">
        <v>0</v>
      </c>
      <c r="V51" s="1111">
        <v>0</v>
      </c>
      <c r="W51" s="1111">
        <v>0</v>
      </c>
      <c r="X51" s="111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4">
        <v>10</v>
      </c>
      <c r="F52" s="1115" t="s">
        <v>1</v>
      </c>
      <c r="G52" s="1115"/>
      <c r="H52" s="1120"/>
      <c r="I52" s="1115">
        <v>0</v>
      </c>
      <c r="J52" s="1115">
        <v>0</v>
      </c>
      <c r="K52" s="1115">
        <v>0</v>
      </c>
      <c r="L52" s="1115">
        <v>0</v>
      </c>
      <c r="M52" s="1115">
        <v>0</v>
      </c>
      <c r="N52" s="1115">
        <v>0</v>
      </c>
      <c r="O52" s="1115">
        <v>0</v>
      </c>
      <c r="P52" s="1115">
        <v>0</v>
      </c>
      <c r="Q52" s="1115">
        <v>0</v>
      </c>
      <c r="R52" s="1115">
        <v>0</v>
      </c>
      <c r="S52" s="1115">
        <v>0</v>
      </c>
      <c r="T52" s="1115">
        <v>0</v>
      </c>
      <c r="U52" s="1115">
        <v>0</v>
      </c>
      <c r="V52" s="1115">
        <v>0</v>
      </c>
      <c r="W52" s="1115">
        <v>0</v>
      </c>
      <c r="X52" s="111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21" t="s">
        <v>749</v>
      </c>
      <c r="F57" s="1122" t="s">
        <v>750</v>
      </c>
      <c r="G57" s="1122" t="s">
        <v>751</v>
      </c>
      <c r="H57" s="1122" t="s">
        <v>752</v>
      </c>
      <c r="I57" s="1122" t="s">
        <v>753</v>
      </c>
      <c r="J57" s="1122" t="s">
        <v>754</v>
      </c>
      <c r="K57" s="1122" t="s">
        <v>755</v>
      </c>
      <c r="L57" s="1122"/>
      <c r="M57" s="1122"/>
      <c r="N57" s="1122"/>
      <c r="O57" s="1122"/>
      <c r="P57" s="1122"/>
      <c r="Q57" s="1122"/>
      <c r="R57" s="1122"/>
      <c r="S57" s="1122"/>
      <c r="T57" s="1122"/>
      <c r="U57" s="1122"/>
      <c r="V57" s="1122"/>
      <c r="W57" s="1122"/>
      <c r="X57" s="112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31">
        <v>4</v>
      </c>
      <c r="F58" s="1132">
        <v>7</v>
      </c>
      <c r="G58" s="1125">
        <v>6</v>
      </c>
      <c r="H58" s="1125">
        <v>6</v>
      </c>
      <c r="I58" s="1126">
        <v>21</v>
      </c>
      <c r="J58" s="1126">
        <v>16</v>
      </c>
      <c r="K58" s="1125">
        <v>69</v>
      </c>
      <c r="L58" s="1125"/>
      <c r="M58" s="1125"/>
      <c r="N58" s="1125"/>
      <c r="O58" s="1125"/>
      <c r="P58" s="1125"/>
      <c r="Q58" s="1125"/>
      <c r="R58" s="1125"/>
      <c r="S58" s="1125"/>
      <c r="T58" s="1125"/>
      <c r="U58" s="1125"/>
      <c r="V58" s="1125"/>
      <c r="W58" s="1125"/>
      <c r="X58" s="1127"/>
      <c r="AA58" s="256">
        <f>IF(E58=D55,0,1)</f>
        <v>0</v>
      </c>
    </row>
    <row r="59" spans="2:28" x14ac:dyDescent="0.25">
      <c r="E59" s="1124" t="s">
        <v>581</v>
      </c>
      <c r="F59" s="1125" t="s">
        <v>63</v>
      </c>
      <c r="G59" s="1125" t="s">
        <v>756</v>
      </c>
      <c r="H59" s="1125" t="s">
        <v>757</v>
      </c>
      <c r="I59" s="1126" t="s">
        <v>66</v>
      </c>
      <c r="J59" s="1126" t="s">
        <v>67</v>
      </c>
      <c r="K59" s="1125" t="s">
        <v>68</v>
      </c>
      <c r="L59" s="1125" t="s">
        <v>69</v>
      </c>
      <c r="M59" s="1125" t="s">
        <v>22</v>
      </c>
      <c r="N59" s="1125" t="s">
        <v>758</v>
      </c>
      <c r="O59" s="1125" t="s">
        <v>759</v>
      </c>
      <c r="P59" s="1125" t="s">
        <v>760</v>
      </c>
      <c r="Q59" s="1125" t="s">
        <v>761</v>
      </c>
      <c r="R59" s="1125" t="s">
        <v>762</v>
      </c>
      <c r="S59" s="1125" t="s">
        <v>763</v>
      </c>
      <c r="T59" s="1125" t="s">
        <v>764</v>
      </c>
      <c r="U59" s="1125" t="s">
        <v>765</v>
      </c>
      <c r="V59" s="1125" t="s">
        <v>766</v>
      </c>
      <c r="W59" s="1125" t="s">
        <v>767</v>
      </c>
      <c r="X59" s="1127" t="s">
        <v>768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124">
        <v>1</v>
      </c>
      <c r="F60" s="1125" t="s">
        <v>730</v>
      </c>
      <c r="G60" s="1125" t="s">
        <v>769</v>
      </c>
      <c r="H60" s="1133">
        <v>20.170000000000002</v>
      </c>
      <c r="I60" s="1125">
        <v>3</v>
      </c>
      <c r="J60" s="1125">
        <v>2</v>
      </c>
      <c r="K60" s="1125">
        <v>0</v>
      </c>
      <c r="L60" s="1125">
        <v>0</v>
      </c>
      <c r="M60" s="1125">
        <v>1</v>
      </c>
      <c r="N60" s="1125">
        <v>0</v>
      </c>
      <c r="O60" s="1125">
        <v>32</v>
      </c>
      <c r="P60" s="1125">
        <v>0</v>
      </c>
      <c r="Q60" s="1125">
        <v>0</v>
      </c>
      <c r="R60" s="1125">
        <v>0</v>
      </c>
      <c r="S60" s="1125">
        <v>0</v>
      </c>
      <c r="T60" s="1125">
        <v>22</v>
      </c>
      <c r="U60" s="1125">
        <v>0</v>
      </c>
      <c r="V60" s="1125">
        <v>0</v>
      </c>
      <c r="W60" s="1125">
        <v>0</v>
      </c>
      <c r="X60" s="1127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1124">
        <v>2</v>
      </c>
      <c r="F61" s="1125" t="s">
        <v>798</v>
      </c>
      <c r="G61" s="1125" t="s">
        <v>769</v>
      </c>
      <c r="H61" s="1133">
        <v>18.649999999999999</v>
      </c>
      <c r="I61" s="1125">
        <v>5</v>
      </c>
      <c r="J61" s="1125">
        <v>2</v>
      </c>
      <c r="K61" s="1125">
        <v>0</v>
      </c>
      <c r="L61" s="1125">
        <v>0</v>
      </c>
      <c r="M61" s="1125">
        <v>1</v>
      </c>
      <c r="N61" s="1125">
        <v>0</v>
      </c>
      <c r="O61" s="1125">
        <v>0</v>
      </c>
      <c r="P61" s="1125">
        <v>36</v>
      </c>
      <c r="Q61" s="1125">
        <v>38</v>
      </c>
      <c r="R61" s="1125">
        <v>0</v>
      </c>
      <c r="S61" s="1125">
        <v>0</v>
      </c>
      <c r="T61" s="1125">
        <v>0</v>
      </c>
      <c r="U61" s="1125">
        <v>27</v>
      </c>
      <c r="V61" s="1125">
        <v>20</v>
      </c>
      <c r="W61" s="1125">
        <v>0</v>
      </c>
      <c r="X61" s="1127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1124">
        <v>3</v>
      </c>
      <c r="F62" s="1125" t="s">
        <v>799</v>
      </c>
      <c r="G62" s="1125" t="s">
        <v>770</v>
      </c>
      <c r="H62" s="1133">
        <v>22.78</v>
      </c>
      <c r="I62" s="1125">
        <v>6</v>
      </c>
      <c r="J62" s="1125">
        <v>2</v>
      </c>
      <c r="K62" s="1125">
        <v>0</v>
      </c>
      <c r="L62" s="1125">
        <v>2</v>
      </c>
      <c r="M62" s="1125">
        <v>1</v>
      </c>
      <c r="N62" s="1125">
        <v>97</v>
      </c>
      <c r="O62" s="1125">
        <v>60</v>
      </c>
      <c r="P62" s="1125">
        <v>0</v>
      </c>
      <c r="Q62" s="1125">
        <v>32</v>
      </c>
      <c r="R62" s="1125">
        <v>34</v>
      </c>
      <c r="S62" s="1125">
        <v>0</v>
      </c>
      <c r="T62" s="1125">
        <v>17</v>
      </c>
      <c r="U62" s="1125">
        <v>0</v>
      </c>
      <c r="V62" s="1125">
        <v>24</v>
      </c>
      <c r="W62" s="1125">
        <v>24</v>
      </c>
      <c r="X62" s="1127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24">
        <v>4</v>
      </c>
      <c r="F63" s="1125" t="s">
        <v>801</v>
      </c>
      <c r="G63" s="1125" t="s">
        <v>770</v>
      </c>
      <c r="H63" s="1133">
        <v>23.48</v>
      </c>
      <c r="I63" s="1125">
        <v>8</v>
      </c>
      <c r="J63" s="1125">
        <v>0</v>
      </c>
      <c r="K63" s="1125">
        <v>0</v>
      </c>
      <c r="L63" s="1125">
        <v>1</v>
      </c>
      <c r="M63" s="1125">
        <v>1</v>
      </c>
      <c r="N63" s="1125">
        <v>0</v>
      </c>
      <c r="O63" s="1125">
        <v>60</v>
      </c>
      <c r="P63" s="1125">
        <v>36</v>
      </c>
      <c r="Q63" s="1125">
        <v>40</v>
      </c>
      <c r="R63" s="1125">
        <v>0</v>
      </c>
      <c r="S63" s="1125">
        <v>0</v>
      </c>
      <c r="T63" s="1125">
        <v>21</v>
      </c>
      <c r="U63" s="1125">
        <v>26</v>
      </c>
      <c r="V63" s="1125">
        <v>17</v>
      </c>
      <c r="W63" s="1125">
        <v>0</v>
      </c>
      <c r="X63" s="112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124">
        <v>5</v>
      </c>
      <c r="F64" s="1125" t="s">
        <v>796</v>
      </c>
      <c r="G64" s="1125" t="s">
        <v>770</v>
      </c>
      <c r="H64" s="1133">
        <v>19.41</v>
      </c>
      <c r="I64" s="1125">
        <v>7</v>
      </c>
      <c r="J64" s="1125">
        <v>1</v>
      </c>
      <c r="K64" s="1125">
        <v>0</v>
      </c>
      <c r="L64" s="1125">
        <v>1</v>
      </c>
      <c r="M64" s="1125">
        <v>1</v>
      </c>
      <c r="N64" s="1125">
        <v>0</v>
      </c>
      <c r="O64" s="1125">
        <v>31</v>
      </c>
      <c r="P64" s="1125">
        <v>0</v>
      </c>
      <c r="Q64" s="1125">
        <v>32</v>
      </c>
      <c r="R64" s="1125">
        <v>20</v>
      </c>
      <c r="S64" s="1125">
        <v>0</v>
      </c>
      <c r="T64" s="1125">
        <v>23</v>
      </c>
      <c r="U64" s="1125">
        <v>0</v>
      </c>
      <c r="V64" s="1125">
        <v>25</v>
      </c>
      <c r="W64" s="1125">
        <v>24</v>
      </c>
      <c r="X64" s="1127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124">
        <v>6</v>
      </c>
      <c r="F65" s="1125" t="s">
        <v>592</v>
      </c>
      <c r="G65" s="1125" t="s">
        <v>770</v>
      </c>
      <c r="H65" s="1133">
        <v>28.36</v>
      </c>
      <c r="I65" s="1125">
        <v>6</v>
      </c>
      <c r="J65" s="1125">
        <v>2</v>
      </c>
      <c r="K65" s="1125">
        <v>0</v>
      </c>
      <c r="L65" s="1125">
        <v>1</v>
      </c>
      <c r="M65" s="1125">
        <v>1</v>
      </c>
      <c r="N65" s="1125">
        <v>0</v>
      </c>
      <c r="O65" s="1125">
        <v>36</v>
      </c>
      <c r="P65" s="1125">
        <v>60</v>
      </c>
      <c r="Q65" s="1125">
        <v>101</v>
      </c>
      <c r="R65" s="1125">
        <v>0</v>
      </c>
      <c r="S65" s="1125">
        <v>0</v>
      </c>
      <c r="T65" s="1125">
        <v>17</v>
      </c>
      <c r="U65" s="1125">
        <v>21</v>
      </c>
      <c r="V65" s="1125">
        <v>15</v>
      </c>
      <c r="W65" s="1125">
        <v>0</v>
      </c>
      <c r="X65" s="1127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124">
        <v>7</v>
      </c>
      <c r="F66" s="1125" t="s">
        <v>797</v>
      </c>
      <c r="G66" s="1125" t="s">
        <v>769</v>
      </c>
      <c r="H66" s="1133">
        <v>19.32</v>
      </c>
      <c r="I66" s="1125">
        <v>3</v>
      </c>
      <c r="J66" s="1125">
        <v>1</v>
      </c>
      <c r="K66" s="1125">
        <v>0</v>
      </c>
      <c r="L66" s="1125">
        <v>0</v>
      </c>
      <c r="M66" s="1125">
        <v>1</v>
      </c>
      <c r="N66" s="1125">
        <v>0</v>
      </c>
      <c r="O66" s="1125">
        <v>0</v>
      </c>
      <c r="P66" s="1125">
        <v>10</v>
      </c>
      <c r="Q66" s="1125">
        <v>0</v>
      </c>
      <c r="R66" s="1125">
        <v>67</v>
      </c>
      <c r="S66" s="1125">
        <v>0</v>
      </c>
      <c r="T66" s="1125">
        <v>0</v>
      </c>
      <c r="U66" s="1125">
        <v>31</v>
      </c>
      <c r="V66" s="1125">
        <v>0</v>
      </c>
      <c r="W66" s="1125">
        <v>20</v>
      </c>
      <c r="X66" s="1127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124">
        <v>8</v>
      </c>
      <c r="F67" s="1125" t="s">
        <v>808</v>
      </c>
      <c r="G67" s="1125" t="s">
        <v>769</v>
      </c>
      <c r="H67" s="1133">
        <v>24.82</v>
      </c>
      <c r="I67" s="1125">
        <v>9</v>
      </c>
      <c r="J67" s="1125">
        <v>1</v>
      </c>
      <c r="K67" s="1125">
        <v>0</v>
      </c>
      <c r="L67" s="1125">
        <v>1</v>
      </c>
      <c r="M67" s="1125">
        <v>1</v>
      </c>
      <c r="N67" s="1125">
        <v>16</v>
      </c>
      <c r="O67" s="1125">
        <v>0</v>
      </c>
      <c r="P67" s="1125">
        <v>20</v>
      </c>
      <c r="Q67" s="1125">
        <v>54</v>
      </c>
      <c r="R67" s="1125">
        <v>0</v>
      </c>
      <c r="S67" s="1125">
        <v>0</v>
      </c>
      <c r="T67" s="1125">
        <v>0</v>
      </c>
      <c r="U67" s="1125">
        <v>20</v>
      </c>
      <c r="V67" s="1125">
        <v>18</v>
      </c>
      <c r="W67" s="1125">
        <v>0</v>
      </c>
      <c r="X67" s="1127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124">
        <v>9</v>
      </c>
      <c r="F68" s="1125" t="s">
        <v>1</v>
      </c>
      <c r="G68" s="1125"/>
      <c r="H68" s="1133"/>
      <c r="I68" s="1125">
        <v>0</v>
      </c>
      <c r="J68" s="1125">
        <v>0</v>
      </c>
      <c r="K68" s="1125">
        <v>0</v>
      </c>
      <c r="L68" s="1125">
        <v>0</v>
      </c>
      <c r="M68" s="1125">
        <v>0</v>
      </c>
      <c r="N68" s="1125">
        <v>0</v>
      </c>
      <c r="O68" s="1125">
        <v>0</v>
      </c>
      <c r="P68" s="1125">
        <v>0</v>
      </c>
      <c r="Q68" s="1125">
        <v>0</v>
      </c>
      <c r="R68" s="1125">
        <v>0</v>
      </c>
      <c r="S68" s="1125">
        <v>0</v>
      </c>
      <c r="T68" s="1125">
        <v>0</v>
      </c>
      <c r="U68" s="1125">
        <v>0</v>
      </c>
      <c r="V68" s="1125">
        <v>0</v>
      </c>
      <c r="W68" s="1125">
        <v>0</v>
      </c>
      <c r="X68" s="112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8">
        <v>10</v>
      </c>
      <c r="F69" s="1129" t="s">
        <v>1</v>
      </c>
      <c r="G69" s="1129"/>
      <c r="H69" s="1134"/>
      <c r="I69" s="1129">
        <v>0</v>
      </c>
      <c r="J69" s="1129">
        <v>0</v>
      </c>
      <c r="K69" s="1129">
        <v>0</v>
      </c>
      <c r="L69" s="1129">
        <v>0</v>
      </c>
      <c r="M69" s="1129">
        <v>0</v>
      </c>
      <c r="N69" s="1129">
        <v>0</v>
      </c>
      <c r="O69" s="1129">
        <v>0</v>
      </c>
      <c r="P69" s="1129">
        <v>0</v>
      </c>
      <c r="Q69" s="1129">
        <v>0</v>
      </c>
      <c r="R69" s="1129">
        <v>0</v>
      </c>
      <c r="S69" s="1129">
        <v>0</v>
      </c>
      <c r="T69" s="1129">
        <v>0</v>
      </c>
      <c r="U69" s="1129">
        <v>0</v>
      </c>
      <c r="V69" s="1129">
        <v>0</v>
      </c>
      <c r="W69" s="1129">
        <v>0</v>
      </c>
      <c r="X69" s="113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93" t="s">
        <v>749</v>
      </c>
      <c r="F74" s="1094" t="s">
        <v>750</v>
      </c>
      <c r="G74" s="1094" t="s">
        <v>751</v>
      </c>
      <c r="H74" s="1094" t="s">
        <v>752</v>
      </c>
      <c r="I74" s="1094" t="s">
        <v>753</v>
      </c>
      <c r="J74" s="1094" t="s">
        <v>754</v>
      </c>
      <c r="K74" s="1094" t="s">
        <v>755</v>
      </c>
      <c r="L74" s="1094"/>
      <c r="M74" s="1094"/>
      <c r="N74" s="1094"/>
      <c r="O74" s="1094"/>
      <c r="P74" s="1094"/>
      <c r="Q74" s="1094"/>
      <c r="R74" s="1094"/>
      <c r="S74" s="1094"/>
      <c r="T74" s="1094"/>
      <c r="U74" s="1094"/>
      <c r="V74" s="1094"/>
      <c r="W74" s="1094"/>
      <c r="X74" s="109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03">
        <v>5</v>
      </c>
      <c r="F75" s="1104">
        <v>8</v>
      </c>
      <c r="G75" s="1097">
        <v>3</v>
      </c>
      <c r="H75" s="1097">
        <v>9</v>
      </c>
      <c r="I75" s="1098">
        <v>12</v>
      </c>
      <c r="J75" s="1098">
        <v>20</v>
      </c>
      <c r="K75" s="1097">
        <v>43</v>
      </c>
      <c r="L75" s="1097"/>
      <c r="M75" s="1097"/>
      <c r="N75" s="1097"/>
      <c r="O75" s="1097"/>
      <c r="P75" s="1097"/>
      <c r="Q75" s="1097"/>
      <c r="R75" s="1097"/>
      <c r="S75" s="1097"/>
      <c r="T75" s="1097"/>
      <c r="U75" s="1097"/>
      <c r="V75" s="1097"/>
      <c r="W75" s="1097"/>
      <c r="X75" s="1099"/>
      <c r="AA75" s="256">
        <f>IF(E75=D72,0,1)</f>
        <v>0</v>
      </c>
    </row>
    <row r="76" spans="2:28" x14ac:dyDescent="0.25">
      <c r="E76" s="1096" t="s">
        <v>581</v>
      </c>
      <c r="F76" s="1097" t="s">
        <v>63</v>
      </c>
      <c r="G76" s="1097" t="s">
        <v>756</v>
      </c>
      <c r="H76" s="1097" t="s">
        <v>757</v>
      </c>
      <c r="I76" s="1098" t="s">
        <v>66</v>
      </c>
      <c r="J76" s="1098" t="s">
        <v>67</v>
      </c>
      <c r="K76" s="1097" t="s">
        <v>68</v>
      </c>
      <c r="L76" s="1097" t="s">
        <v>69</v>
      </c>
      <c r="M76" s="1097" t="s">
        <v>22</v>
      </c>
      <c r="N76" s="1097" t="s">
        <v>758</v>
      </c>
      <c r="O76" s="1097" t="s">
        <v>759</v>
      </c>
      <c r="P76" s="1097" t="s">
        <v>760</v>
      </c>
      <c r="Q76" s="1097" t="s">
        <v>761</v>
      </c>
      <c r="R76" s="1097" t="s">
        <v>762</v>
      </c>
      <c r="S76" s="1097" t="s">
        <v>763</v>
      </c>
      <c r="T76" s="1097" t="s">
        <v>764</v>
      </c>
      <c r="U76" s="1097" t="s">
        <v>765</v>
      </c>
      <c r="V76" s="1097" t="s">
        <v>766</v>
      </c>
      <c r="W76" s="1097" t="s">
        <v>767</v>
      </c>
      <c r="X76" s="1099" t="s">
        <v>768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1096">
        <v>1</v>
      </c>
      <c r="F77" s="1097" t="s">
        <v>675</v>
      </c>
      <c r="G77" s="1097" t="s">
        <v>769</v>
      </c>
      <c r="H77" s="1105">
        <v>20.48</v>
      </c>
      <c r="I77" s="1097">
        <v>4</v>
      </c>
      <c r="J77" s="1097">
        <v>0</v>
      </c>
      <c r="K77" s="1097">
        <v>0</v>
      </c>
      <c r="L77" s="1097">
        <v>0</v>
      </c>
      <c r="M77" s="1097">
        <v>1</v>
      </c>
      <c r="N77" s="1097">
        <v>0</v>
      </c>
      <c r="O77" s="1097">
        <v>0</v>
      </c>
      <c r="P77" s="1097">
        <v>0</v>
      </c>
      <c r="Q77" s="1097">
        <v>0</v>
      </c>
      <c r="R77" s="1097">
        <v>0</v>
      </c>
      <c r="S77" s="1097">
        <v>0</v>
      </c>
      <c r="T77" s="1097">
        <v>0</v>
      </c>
      <c r="U77" s="1097">
        <v>0</v>
      </c>
      <c r="V77" s="1097">
        <v>0</v>
      </c>
      <c r="W77" s="1097">
        <v>0</v>
      </c>
      <c r="X77" s="1099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96">
        <v>2</v>
      </c>
      <c r="F78" s="1097" t="s">
        <v>674</v>
      </c>
      <c r="G78" s="1097" t="s">
        <v>769</v>
      </c>
      <c r="H78" s="1105">
        <v>19.75</v>
      </c>
      <c r="I78" s="1097">
        <v>3</v>
      </c>
      <c r="J78" s="1097">
        <v>1</v>
      </c>
      <c r="K78" s="1097">
        <v>0</v>
      </c>
      <c r="L78" s="1097">
        <v>0</v>
      </c>
      <c r="M78" s="1097">
        <v>1</v>
      </c>
      <c r="N78" s="1097">
        <v>0</v>
      </c>
      <c r="O78" s="1097">
        <v>52</v>
      </c>
      <c r="P78" s="1097">
        <v>0</v>
      </c>
      <c r="Q78" s="1097">
        <v>32</v>
      </c>
      <c r="R78" s="1097">
        <v>0</v>
      </c>
      <c r="S78" s="1097">
        <v>0</v>
      </c>
      <c r="T78" s="1097">
        <v>23</v>
      </c>
      <c r="U78" s="1097">
        <v>0</v>
      </c>
      <c r="V78" s="1097">
        <v>24</v>
      </c>
      <c r="W78" s="1097">
        <v>0</v>
      </c>
      <c r="X78" s="109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1096">
        <v>3</v>
      </c>
      <c r="F79" s="1097" t="s">
        <v>697</v>
      </c>
      <c r="G79" s="1097" t="s">
        <v>769</v>
      </c>
      <c r="H79" s="1105">
        <v>21.48</v>
      </c>
      <c r="I79" s="1097">
        <v>4</v>
      </c>
      <c r="J79" s="1097">
        <v>1</v>
      </c>
      <c r="K79" s="1097">
        <v>0</v>
      </c>
      <c r="L79" s="1097">
        <v>0</v>
      </c>
      <c r="M79" s="1097">
        <v>1</v>
      </c>
      <c r="N79" s="1097">
        <v>0</v>
      </c>
      <c r="O79" s="1097">
        <v>0</v>
      </c>
      <c r="P79" s="1097">
        <v>40</v>
      </c>
      <c r="Q79" s="1097">
        <v>0</v>
      </c>
      <c r="R79" s="1097">
        <v>0</v>
      </c>
      <c r="S79" s="1097">
        <v>0</v>
      </c>
      <c r="T79" s="1097">
        <v>0</v>
      </c>
      <c r="U79" s="1097">
        <v>22</v>
      </c>
      <c r="V79" s="1097">
        <v>0</v>
      </c>
      <c r="W79" s="1097">
        <v>0</v>
      </c>
      <c r="X79" s="1099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096">
        <v>4</v>
      </c>
      <c r="F80" s="1097" t="s">
        <v>701</v>
      </c>
      <c r="G80" s="1097" t="s">
        <v>770</v>
      </c>
      <c r="H80" s="1105">
        <v>17.89</v>
      </c>
      <c r="I80" s="1097">
        <v>2</v>
      </c>
      <c r="J80" s="1097">
        <v>1</v>
      </c>
      <c r="K80" s="1097">
        <v>0</v>
      </c>
      <c r="L80" s="1097">
        <v>1</v>
      </c>
      <c r="M80" s="1097">
        <v>1</v>
      </c>
      <c r="N80" s="1097">
        <v>0</v>
      </c>
      <c r="O80" s="1097">
        <v>2</v>
      </c>
      <c r="P80" s="1097">
        <v>2</v>
      </c>
      <c r="Q80" s="1097">
        <v>40</v>
      </c>
      <c r="R80" s="1097">
        <v>0</v>
      </c>
      <c r="S80" s="1097">
        <v>0</v>
      </c>
      <c r="T80" s="1097">
        <v>29</v>
      </c>
      <c r="U80" s="1097">
        <v>35</v>
      </c>
      <c r="V80" s="1097">
        <v>20</v>
      </c>
      <c r="W80" s="1097">
        <v>0</v>
      </c>
      <c r="X80" s="109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96">
        <v>5</v>
      </c>
      <c r="F81" s="1097" t="s">
        <v>804</v>
      </c>
      <c r="G81" s="1097" t="s">
        <v>770</v>
      </c>
      <c r="H81" s="1105">
        <v>22.1</v>
      </c>
      <c r="I81" s="1097">
        <v>3</v>
      </c>
      <c r="J81" s="1097">
        <v>1</v>
      </c>
      <c r="K81" s="1097">
        <v>0</v>
      </c>
      <c r="L81" s="1097">
        <v>1</v>
      </c>
      <c r="M81" s="1097">
        <v>1</v>
      </c>
      <c r="N81" s="1097">
        <v>0</v>
      </c>
      <c r="O81" s="1097">
        <v>58</v>
      </c>
      <c r="P81" s="1097">
        <v>91</v>
      </c>
      <c r="Q81" s="1097">
        <v>20</v>
      </c>
      <c r="R81" s="1097">
        <v>0</v>
      </c>
      <c r="S81" s="1097">
        <v>0</v>
      </c>
      <c r="T81" s="1097">
        <v>24</v>
      </c>
      <c r="U81" s="1097">
        <v>24</v>
      </c>
      <c r="V81" s="1097">
        <v>20</v>
      </c>
      <c r="W81" s="1097">
        <v>0</v>
      </c>
      <c r="X81" s="1099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096">
        <v>6</v>
      </c>
      <c r="F82" s="1097" t="s">
        <v>672</v>
      </c>
      <c r="G82" s="1097" t="s">
        <v>769</v>
      </c>
      <c r="H82" s="1105">
        <v>22.22</v>
      </c>
      <c r="I82" s="1097">
        <v>1</v>
      </c>
      <c r="J82" s="1097">
        <v>2</v>
      </c>
      <c r="K82" s="1097">
        <v>0</v>
      </c>
      <c r="L82" s="1097">
        <v>0</v>
      </c>
      <c r="M82" s="1097">
        <v>1</v>
      </c>
      <c r="N82" s="1097">
        <v>0</v>
      </c>
      <c r="O82" s="1097">
        <v>0</v>
      </c>
      <c r="P82" s="1097">
        <v>0</v>
      </c>
      <c r="Q82" s="1097">
        <v>0</v>
      </c>
      <c r="R82" s="1097">
        <v>0</v>
      </c>
      <c r="S82" s="1097">
        <v>0</v>
      </c>
      <c r="T82" s="1097">
        <v>0</v>
      </c>
      <c r="U82" s="1097">
        <v>0</v>
      </c>
      <c r="V82" s="1097">
        <v>0</v>
      </c>
      <c r="W82" s="1097">
        <v>0</v>
      </c>
      <c r="X82" s="109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112</v>
      </c>
      <c r="C83" s="256">
        <f t="shared" ca="1" si="27"/>
        <v>112</v>
      </c>
      <c r="E83" s="1096">
        <v>7</v>
      </c>
      <c r="F83" s="1097" t="s">
        <v>823</v>
      </c>
      <c r="G83" s="1097" t="s">
        <v>769</v>
      </c>
      <c r="H83" s="1105">
        <v>18.760000000000002</v>
      </c>
      <c r="I83" s="1097">
        <v>1</v>
      </c>
      <c r="J83" s="1097">
        <v>0</v>
      </c>
      <c r="K83" s="1097">
        <v>0</v>
      </c>
      <c r="L83" s="1097">
        <v>0</v>
      </c>
      <c r="M83" s="1097">
        <v>1</v>
      </c>
      <c r="N83" s="1097">
        <v>0</v>
      </c>
      <c r="O83" s="1097">
        <v>0</v>
      </c>
      <c r="P83" s="1097">
        <v>0</v>
      </c>
      <c r="Q83" s="1097">
        <v>0</v>
      </c>
      <c r="R83" s="1097">
        <v>0</v>
      </c>
      <c r="S83" s="1097">
        <v>0</v>
      </c>
      <c r="T83" s="1097">
        <v>0</v>
      </c>
      <c r="U83" s="1097">
        <v>0</v>
      </c>
      <c r="V83" s="1097">
        <v>0</v>
      </c>
      <c r="W83" s="1097">
        <v>0</v>
      </c>
      <c r="X83" s="1099">
        <v>0</v>
      </c>
      <c r="Y83" s="256">
        <f t="shared" ca="1" si="25"/>
        <v>112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096">
        <v>8</v>
      </c>
      <c r="F84" s="1097" t="s">
        <v>711</v>
      </c>
      <c r="G84" s="1097" t="s">
        <v>770</v>
      </c>
      <c r="H84" s="1105">
        <v>29.43</v>
      </c>
      <c r="I84" s="1097">
        <v>7</v>
      </c>
      <c r="J84" s="1097">
        <v>3</v>
      </c>
      <c r="K84" s="1097">
        <v>0</v>
      </c>
      <c r="L84" s="1097">
        <v>1</v>
      </c>
      <c r="M84" s="1097">
        <v>1</v>
      </c>
      <c r="N84" s="1097">
        <v>0</v>
      </c>
      <c r="O84" s="1097">
        <v>40</v>
      </c>
      <c r="P84" s="1097">
        <v>0</v>
      </c>
      <c r="Q84" s="1097">
        <v>120</v>
      </c>
      <c r="R84" s="1097">
        <v>74</v>
      </c>
      <c r="S84" s="1097">
        <v>0</v>
      </c>
      <c r="T84" s="1097">
        <v>16</v>
      </c>
      <c r="U84" s="1097">
        <v>0</v>
      </c>
      <c r="V84" s="1097">
        <v>15</v>
      </c>
      <c r="W84" s="1097">
        <v>18</v>
      </c>
      <c r="X84" s="109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96">
        <v>9</v>
      </c>
      <c r="F85" s="1097" t="s">
        <v>1</v>
      </c>
      <c r="G85" s="1097"/>
      <c r="H85" s="1105"/>
      <c r="I85" s="1097">
        <v>0</v>
      </c>
      <c r="J85" s="1097">
        <v>0</v>
      </c>
      <c r="K85" s="1097">
        <v>0</v>
      </c>
      <c r="L85" s="1097">
        <v>0</v>
      </c>
      <c r="M85" s="1097">
        <v>0</v>
      </c>
      <c r="N85" s="1097">
        <v>0</v>
      </c>
      <c r="O85" s="1097">
        <v>0</v>
      </c>
      <c r="P85" s="1097">
        <v>0</v>
      </c>
      <c r="Q85" s="1097">
        <v>0</v>
      </c>
      <c r="R85" s="1097">
        <v>0</v>
      </c>
      <c r="S85" s="1097">
        <v>0</v>
      </c>
      <c r="T85" s="1097">
        <v>0</v>
      </c>
      <c r="U85" s="1097">
        <v>0</v>
      </c>
      <c r="V85" s="1097">
        <v>0</v>
      </c>
      <c r="W85" s="1097">
        <v>0</v>
      </c>
      <c r="X85" s="109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00">
        <v>10</v>
      </c>
      <c r="F86" s="1101" t="s">
        <v>1</v>
      </c>
      <c r="G86" s="1101"/>
      <c r="H86" s="1106"/>
      <c r="I86" s="1101">
        <v>0</v>
      </c>
      <c r="J86" s="1101">
        <v>0</v>
      </c>
      <c r="K86" s="1101">
        <v>0</v>
      </c>
      <c r="L86" s="1101">
        <v>0</v>
      </c>
      <c r="M86" s="1101">
        <v>0</v>
      </c>
      <c r="N86" s="1101">
        <v>0</v>
      </c>
      <c r="O86" s="1101">
        <v>0</v>
      </c>
      <c r="P86" s="1101">
        <v>0</v>
      </c>
      <c r="Q86" s="1101">
        <v>0</v>
      </c>
      <c r="R86" s="1101">
        <v>0</v>
      </c>
      <c r="S86" s="1101">
        <v>0</v>
      </c>
      <c r="T86" s="1101">
        <v>0</v>
      </c>
      <c r="U86" s="1101">
        <v>0</v>
      </c>
      <c r="V86" s="1101">
        <v>0</v>
      </c>
      <c r="W86" s="1101">
        <v>0</v>
      </c>
      <c r="X86" s="110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079" t="s">
        <v>749</v>
      </c>
      <c r="F91" s="1080" t="s">
        <v>750</v>
      </c>
      <c r="G91" s="1080" t="s">
        <v>751</v>
      </c>
      <c r="H91" s="1080" t="s">
        <v>752</v>
      </c>
      <c r="I91" s="1080" t="s">
        <v>753</v>
      </c>
      <c r="J91" s="1080" t="s">
        <v>754</v>
      </c>
      <c r="K91" s="1080" t="s">
        <v>755</v>
      </c>
      <c r="L91" s="1080"/>
      <c r="M91" s="1080"/>
      <c r="N91" s="1080"/>
      <c r="O91" s="1080"/>
      <c r="P91" s="1080"/>
      <c r="Q91" s="1080"/>
      <c r="R91" s="1080"/>
      <c r="S91" s="1080"/>
      <c r="T91" s="1080"/>
      <c r="U91" s="1080"/>
      <c r="V91" s="1080"/>
      <c r="W91" s="1080"/>
      <c r="X91" s="10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89">
        <v>6</v>
      </c>
      <c r="F92" s="1090">
        <v>9</v>
      </c>
      <c r="G92" s="1083">
        <v>5</v>
      </c>
      <c r="H92" s="1083">
        <v>7</v>
      </c>
      <c r="I92" s="1084">
        <v>16</v>
      </c>
      <c r="J92" s="1084">
        <v>18</v>
      </c>
      <c r="K92" s="1083">
        <v>72</v>
      </c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5"/>
      <c r="AA92" s="256">
        <f>IF(E92=D89,0,1)</f>
        <v>0</v>
      </c>
    </row>
    <row r="93" spans="2:28" x14ac:dyDescent="0.25">
      <c r="E93" s="1082" t="s">
        <v>581</v>
      </c>
      <c r="F93" s="1083" t="s">
        <v>63</v>
      </c>
      <c r="G93" s="1083" t="s">
        <v>756</v>
      </c>
      <c r="H93" s="1083" t="s">
        <v>757</v>
      </c>
      <c r="I93" s="1084" t="s">
        <v>66</v>
      </c>
      <c r="J93" s="1084" t="s">
        <v>67</v>
      </c>
      <c r="K93" s="1083" t="s">
        <v>68</v>
      </c>
      <c r="L93" s="1083" t="s">
        <v>69</v>
      </c>
      <c r="M93" s="1083" t="s">
        <v>22</v>
      </c>
      <c r="N93" s="1083" t="s">
        <v>758</v>
      </c>
      <c r="O93" s="1083" t="s">
        <v>759</v>
      </c>
      <c r="P93" s="1083" t="s">
        <v>760</v>
      </c>
      <c r="Q93" s="1083" t="s">
        <v>761</v>
      </c>
      <c r="R93" s="1083" t="s">
        <v>762</v>
      </c>
      <c r="S93" s="1083" t="s">
        <v>763</v>
      </c>
      <c r="T93" s="1083" t="s">
        <v>764</v>
      </c>
      <c r="U93" s="1083" t="s">
        <v>765</v>
      </c>
      <c r="V93" s="1083" t="s">
        <v>766</v>
      </c>
      <c r="W93" s="1083" t="s">
        <v>767</v>
      </c>
      <c r="X93" s="1085" t="s">
        <v>768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082">
        <v>1</v>
      </c>
      <c r="F94" s="1083" t="s">
        <v>693</v>
      </c>
      <c r="G94" s="1083" t="s">
        <v>770</v>
      </c>
      <c r="H94" s="1091">
        <v>25.47</v>
      </c>
      <c r="I94" s="1083">
        <v>1</v>
      </c>
      <c r="J94" s="1083">
        <v>2</v>
      </c>
      <c r="K94" s="1083">
        <v>0</v>
      </c>
      <c r="L94" s="1083">
        <v>1</v>
      </c>
      <c r="M94" s="1083">
        <v>1</v>
      </c>
      <c r="N94" s="1083">
        <v>0</v>
      </c>
      <c r="O94" s="1083">
        <v>40</v>
      </c>
      <c r="P94" s="1083">
        <v>10</v>
      </c>
      <c r="Q94" s="1083">
        <v>56</v>
      </c>
      <c r="R94" s="1083">
        <v>0</v>
      </c>
      <c r="S94" s="1083">
        <v>0</v>
      </c>
      <c r="T94" s="1083">
        <v>16</v>
      </c>
      <c r="U94" s="1083">
        <v>22</v>
      </c>
      <c r="V94" s="1083">
        <v>21</v>
      </c>
      <c r="W94" s="1083">
        <v>0</v>
      </c>
      <c r="X94" s="1085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1082">
        <v>2</v>
      </c>
      <c r="F95" s="1083" t="s">
        <v>578</v>
      </c>
      <c r="G95" s="1083" t="s">
        <v>769</v>
      </c>
      <c r="H95" s="1091">
        <v>25.27</v>
      </c>
      <c r="I95" s="1083">
        <v>1</v>
      </c>
      <c r="J95" s="1083">
        <v>3</v>
      </c>
      <c r="K95" s="1083">
        <v>1</v>
      </c>
      <c r="L95" s="1083">
        <v>0</v>
      </c>
      <c r="M95" s="1083">
        <v>1</v>
      </c>
      <c r="N95" s="1083">
        <v>0</v>
      </c>
      <c r="O95" s="1083">
        <v>40</v>
      </c>
      <c r="P95" s="1083">
        <v>0</v>
      </c>
      <c r="Q95" s="1083">
        <v>0</v>
      </c>
      <c r="R95" s="1083">
        <v>0</v>
      </c>
      <c r="S95" s="1083">
        <v>0</v>
      </c>
      <c r="T95" s="1083">
        <v>20</v>
      </c>
      <c r="U95" s="1083">
        <v>0</v>
      </c>
      <c r="V95" s="1083">
        <v>0</v>
      </c>
      <c r="W95" s="1083">
        <v>0</v>
      </c>
      <c r="X95" s="1085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082">
        <v>3</v>
      </c>
      <c r="F96" s="1083" t="s">
        <v>590</v>
      </c>
      <c r="G96" s="1083" t="s">
        <v>769</v>
      </c>
      <c r="H96" s="1091">
        <v>22.08</v>
      </c>
      <c r="I96" s="1083">
        <v>3</v>
      </c>
      <c r="J96" s="1083">
        <v>1</v>
      </c>
      <c r="K96" s="1083">
        <v>0</v>
      </c>
      <c r="L96" s="1083">
        <v>0</v>
      </c>
      <c r="M96" s="1083">
        <v>1</v>
      </c>
      <c r="N96" s="1083">
        <v>0</v>
      </c>
      <c r="O96" s="1083">
        <v>0</v>
      </c>
      <c r="P96" s="1083">
        <v>0</v>
      </c>
      <c r="Q96" s="1083">
        <v>0</v>
      </c>
      <c r="R96" s="1083">
        <v>0</v>
      </c>
      <c r="S96" s="1083">
        <v>0</v>
      </c>
      <c r="T96" s="1083">
        <v>0</v>
      </c>
      <c r="U96" s="1083">
        <v>0</v>
      </c>
      <c r="V96" s="1083">
        <v>0</v>
      </c>
      <c r="W96" s="1083">
        <v>0</v>
      </c>
      <c r="X96" s="1085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082">
        <v>4</v>
      </c>
      <c r="F97" s="1083" t="s">
        <v>586</v>
      </c>
      <c r="G97" s="1083" t="s">
        <v>769</v>
      </c>
      <c r="H97" s="1091">
        <v>24.75</v>
      </c>
      <c r="I97" s="1083">
        <v>2</v>
      </c>
      <c r="J97" s="1083">
        <v>2</v>
      </c>
      <c r="K97" s="1083">
        <v>0</v>
      </c>
      <c r="L97" s="1083">
        <v>0</v>
      </c>
      <c r="M97" s="1083">
        <v>1</v>
      </c>
      <c r="N97" s="1083">
        <v>0</v>
      </c>
      <c r="O97" s="1083">
        <v>0</v>
      </c>
      <c r="P97" s="1083">
        <v>0</v>
      </c>
      <c r="Q97" s="1083">
        <v>24</v>
      </c>
      <c r="R97" s="1083">
        <v>0</v>
      </c>
      <c r="S97" s="1083">
        <v>0</v>
      </c>
      <c r="T97" s="1083">
        <v>0</v>
      </c>
      <c r="U97" s="1083">
        <v>0</v>
      </c>
      <c r="V97" s="1083">
        <v>20</v>
      </c>
      <c r="W97" s="1083">
        <v>0</v>
      </c>
      <c r="X97" s="1085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82">
        <v>5</v>
      </c>
      <c r="F98" s="1083" t="s">
        <v>588</v>
      </c>
      <c r="G98" s="1083" t="s">
        <v>770</v>
      </c>
      <c r="H98" s="1091">
        <v>26.29</v>
      </c>
      <c r="I98" s="1083">
        <v>3</v>
      </c>
      <c r="J98" s="1083">
        <v>4</v>
      </c>
      <c r="K98" s="1083">
        <v>0</v>
      </c>
      <c r="L98" s="1083">
        <v>1</v>
      </c>
      <c r="M98" s="1083">
        <v>1</v>
      </c>
      <c r="N98" s="1083">
        <v>0</v>
      </c>
      <c r="O98" s="1083">
        <v>0</v>
      </c>
      <c r="P98" s="1083">
        <v>16</v>
      </c>
      <c r="Q98" s="1083">
        <v>86</v>
      </c>
      <c r="R98" s="1083">
        <v>40</v>
      </c>
      <c r="S98" s="1083">
        <v>0</v>
      </c>
      <c r="T98" s="1083">
        <v>0</v>
      </c>
      <c r="U98" s="1083">
        <v>20</v>
      </c>
      <c r="V98" s="1083">
        <v>18</v>
      </c>
      <c r="W98" s="1083">
        <v>19</v>
      </c>
      <c r="X98" s="1085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082">
        <v>6</v>
      </c>
      <c r="F99" s="1083" t="s">
        <v>579</v>
      </c>
      <c r="G99" s="1083" t="s">
        <v>770</v>
      </c>
      <c r="H99" s="1091">
        <v>26.59</v>
      </c>
      <c r="I99" s="1083">
        <v>5</v>
      </c>
      <c r="J99" s="1083">
        <v>5</v>
      </c>
      <c r="K99" s="1083">
        <v>0</v>
      </c>
      <c r="L99" s="1083">
        <v>1</v>
      </c>
      <c r="M99" s="1083">
        <v>1</v>
      </c>
      <c r="N99" s="1083">
        <v>0</v>
      </c>
      <c r="O99" s="1083">
        <v>16</v>
      </c>
      <c r="P99" s="1083">
        <v>36</v>
      </c>
      <c r="Q99" s="1083">
        <v>0</v>
      </c>
      <c r="R99" s="1083">
        <v>32</v>
      </c>
      <c r="S99" s="1083">
        <v>0</v>
      </c>
      <c r="T99" s="1083">
        <v>21</v>
      </c>
      <c r="U99" s="1083">
        <v>16</v>
      </c>
      <c r="V99" s="1083">
        <v>0</v>
      </c>
      <c r="W99" s="1083">
        <v>17</v>
      </c>
      <c r="X99" s="108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082">
        <v>7</v>
      </c>
      <c r="F100" s="1083" t="s">
        <v>659</v>
      </c>
      <c r="G100" s="1083" t="s">
        <v>770</v>
      </c>
      <c r="H100" s="1091">
        <v>20</v>
      </c>
      <c r="I100" s="1083">
        <v>5</v>
      </c>
      <c r="J100" s="1083">
        <v>2</v>
      </c>
      <c r="K100" s="1083">
        <v>0</v>
      </c>
      <c r="L100" s="1083">
        <v>1</v>
      </c>
      <c r="M100" s="1083">
        <v>1</v>
      </c>
      <c r="N100" s="1083">
        <v>0</v>
      </c>
      <c r="O100" s="1083">
        <v>40</v>
      </c>
      <c r="P100" s="1083">
        <v>87</v>
      </c>
      <c r="Q100" s="1083">
        <v>0</v>
      </c>
      <c r="R100" s="1083">
        <v>32</v>
      </c>
      <c r="S100" s="1083">
        <v>0</v>
      </c>
      <c r="T100" s="1083">
        <v>24</v>
      </c>
      <c r="U100" s="1083">
        <v>21</v>
      </c>
      <c r="V100" s="1083">
        <v>0</v>
      </c>
      <c r="W100" s="1083">
        <v>19</v>
      </c>
      <c r="X100" s="1085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082">
        <v>8</v>
      </c>
      <c r="F101" s="1083" t="s">
        <v>587</v>
      </c>
      <c r="G101" s="1083" t="s">
        <v>769</v>
      </c>
      <c r="H101" s="1091">
        <v>27.26</v>
      </c>
      <c r="I101" s="1083">
        <v>3</v>
      </c>
      <c r="J101" s="1083">
        <v>4</v>
      </c>
      <c r="K101" s="1083">
        <v>0</v>
      </c>
      <c r="L101" s="1083">
        <v>1</v>
      </c>
      <c r="M101" s="1083">
        <v>1</v>
      </c>
      <c r="N101" s="1083">
        <v>64</v>
      </c>
      <c r="O101" s="1083">
        <v>0</v>
      </c>
      <c r="P101" s="1083">
        <v>39</v>
      </c>
      <c r="Q101" s="1083">
        <v>0</v>
      </c>
      <c r="R101" s="1083">
        <v>0</v>
      </c>
      <c r="S101" s="1083">
        <v>0</v>
      </c>
      <c r="T101" s="1083">
        <v>0</v>
      </c>
      <c r="U101" s="1083">
        <v>14</v>
      </c>
      <c r="V101" s="1083">
        <v>0</v>
      </c>
      <c r="W101" s="1083">
        <v>0</v>
      </c>
      <c r="X101" s="1085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82">
        <v>9</v>
      </c>
      <c r="F102" s="1083" t="s">
        <v>1</v>
      </c>
      <c r="G102" s="1083"/>
      <c r="H102" s="1091"/>
      <c r="I102" s="1083">
        <v>0</v>
      </c>
      <c r="J102" s="1083">
        <v>0</v>
      </c>
      <c r="K102" s="1083">
        <v>0</v>
      </c>
      <c r="L102" s="1083">
        <v>0</v>
      </c>
      <c r="M102" s="1083">
        <v>0</v>
      </c>
      <c r="N102" s="1083">
        <v>0</v>
      </c>
      <c r="O102" s="1083">
        <v>0</v>
      </c>
      <c r="P102" s="1083">
        <v>0</v>
      </c>
      <c r="Q102" s="1083">
        <v>0</v>
      </c>
      <c r="R102" s="1083">
        <v>0</v>
      </c>
      <c r="S102" s="1083">
        <v>0</v>
      </c>
      <c r="T102" s="1083">
        <v>0</v>
      </c>
      <c r="U102" s="1083">
        <v>0</v>
      </c>
      <c r="V102" s="1083">
        <v>0</v>
      </c>
      <c r="W102" s="1083">
        <v>0</v>
      </c>
      <c r="X102" s="10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86">
        <v>10</v>
      </c>
      <c r="F103" s="1087" t="s">
        <v>1</v>
      </c>
      <c r="G103" s="1087"/>
      <c r="H103" s="1092"/>
      <c r="I103" s="1087">
        <v>0</v>
      </c>
      <c r="J103" s="1087">
        <v>0</v>
      </c>
      <c r="K103" s="1087">
        <v>0</v>
      </c>
      <c r="L103" s="1087">
        <v>0</v>
      </c>
      <c r="M103" s="1087">
        <v>0</v>
      </c>
      <c r="N103" s="1087">
        <v>0</v>
      </c>
      <c r="O103" s="1087">
        <v>0</v>
      </c>
      <c r="P103" s="1087">
        <v>0</v>
      </c>
      <c r="Q103" s="1087">
        <v>0</v>
      </c>
      <c r="R103" s="1087">
        <v>0</v>
      </c>
      <c r="S103" s="1087">
        <v>0</v>
      </c>
      <c r="T103" s="1087">
        <v>0</v>
      </c>
      <c r="U103" s="1087">
        <v>0</v>
      </c>
      <c r="V103" s="1087">
        <v>0</v>
      </c>
      <c r="W103" s="1087">
        <v>0</v>
      </c>
      <c r="X103" s="10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121" t="s">
        <v>749</v>
      </c>
      <c r="F108" s="1122" t="s">
        <v>750</v>
      </c>
      <c r="G108" s="1122" t="s">
        <v>751</v>
      </c>
      <c r="H108" s="1122" t="s">
        <v>752</v>
      </c>
      <c r="I108" s="1122" t="s">
        <v>753</v>
      </c>
      <c r="J108" s="1122" t="s">
        <v>754</v>
      </c>
      <c r="K108" s="1122" t="s">
        <v>755</v>
      </c>
      <c r="L108" s="1122"/>
      <c r="M108" s="1122"/>
      <c r="N108" s="1122"/>
      <c r="O108" s="1122"/>
      <c r="P108" s="1122"/>
      <c r="Q108" s="1122"/>
      <c r="R108" s="1122"/>
      <c r="S108" s="1122"/>
      <c r="T108" s="1122"/>
      <c r="U108" s="1122"/>
      <c r="V108" s="1122"/>
      <c r="W108" s="1122"/>
      <c r="X108" s="112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31">
        <v>7</v>
      </c>
      <c r="F109" s="1132">
        <v>4</v>
      </c>
      <c r="G109" s="1125">
        <v>6</v>
      </c>
      <c r="H109" s="1125">
        <v>6</v>
      </c>
      <c r="I109" s="1126">
        <v>16</v>
      </c>
      <c r="J109" s="1126">
        <v>21</v>
      </c>
      <c r="K109" s="1125">
        <v>70</v>
      </c>
      <c r="L109" s="1125"/>
      <c r="M109" s="1125"/>
      <c r="N109" s="1125"/>
      <c r="O109" s="1125"/>
      <c r="P109" s="1125"/>
      <c r="Q109" s="1125"/>
      <c r="R109" s="1125"/>
      <c r="S109" s="1125"/>
      <c r="T109" s="1125"/>
      <c r="U109" s="1125"/>
      <c r="V109" s="1125"/>
      <c r="W109" s="1125"/>
      <c r="X109" s="1127"/>
      <c r="AA109" s="256">
        <f>IF(E109=D106,0,1)</f>
        <v>0</v>
      </c>
    </row>
    <row r="110" spans="2:28" x14ac:dyDescent="0.25">
      <c r="E110" s="1124" t="s">
        <v>581</v>
      </c>
      <c r="F110" s="1125" t="s">
        <v>63</v>
      </c>
      <c r="G110" s="1125" t="s">
        <v>756</v>
      </c>
      <c r="H110" s="1125" t="s">
        <v>757</v>
      </c>
      <c r="I110" s="1126" t="s">
        <v>66</v>
      </c>
      <c r="J110" s="1126" t="s">
        <v>67</v>
      </c>
      <c r="K110" s="1125" t="s">
        <v>68</v>
      </c>
      <c r="L110" s="1125" t="s">
        <v>69</v>
      </c>
      <c r="M110" s="1125" t="s">
        <v>22</v>
      </c>
      <c r="N110" s="1125" t="s">
        <v>758</v>
      </c>
      <c r="O110" s="1125" t="s">
        <v>759</v>
      </c>
      <c r="P110" s="1125" t="s">
        <v>760</v>
      </c>
      <c r="Q110" s="1125" t="s">
        <v>761</v>
      </c>
      <c r="R110" s="1125" t="s">
        <v>762</v>
      </c>
      <c r="S110" s="1125" t="s">
        <v>763</v>
      </c>
      <c r="T110" s="1125" t="s">
        <v>764</v>
      </c>
      <c r="U110" s="1125" t="s">
        <v>765</v>
      </c>
      <c r="V110" s="1125" t="s">
        <v>766</v>
      </c>
      <c r="W110" s="1125" t="s">
        <v>767</v>
      </c>
      <c r="X110" s="1127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124">
        <v>1</v>
      </c>
      <c r="F111" s="1125" t="s">
        <v>694</v>
      </c>
      <c r="G111" s="1125" t="s">
        <v>770</v>
      </c>
      <c r="H111" s="1133">
        <v>20.75</v>
      </c>
      <c r="I111" s="1125">
        <v>4</v>
      </c>
      <c r="J111" s="1125">
        <v>3</v>
      </c>
      <c r="K111" s="1125">
        <v>0</v>
      </c>
      <c r="L111" s="1125">
        <v>2</v>
      </c>
      <c r="M111" s="1125">
        <v>1</v>
      </c>
      <c r="N111" s="1125">
        <v>4</v>
      </c>
      <c r="O111" s="1125">
        <v>0</v>
      </c>
      <c r="P111" s="1125">
        <v>4</v>
      </c>
      <c r="Q111" s="1125">
        <v>58</v>
      </c>
      <c r="R111" s="1125">
        <v>20</v>
      </c>
      <c r="S111" s="1125">
        <v>0</v>
      </c>
      <c r="T111" s="1125">
        <v>0</v>
      </c>
      <c r="U111" s="1125">
        <v>31</v>
      </c>
      <c r="V111" s="1125">
        <v>24</v>
      </c>
      <c r="W111" s="1125">
        <v>19</v>
      </c>
      <c r="X111" s="112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124">
        <v>2</v>
      </c>
      <c r="F112" s="1125" t="s">
        <v>695</v>
      </c>
      <c r="G112" s="1125" t="s">
        <v>770</v>
      </c>
      <c r="H112" s="1133">
        <v>23.25</v>
      </c>
      <c r="I112" s="1125">
        <v>5</v>
      </c>
      <c r="J112" s="1125">
        <v>3</v>
      </c>
      <c r="K112" s="1125">
        <v>0</v>
      </c>
      <c r="L112" s="1125">
        <v>1</v>
      </c>
      <c r="M112" s="1125">
        <v>1</v>
      </c>
      <c r="N112" s="1125">
        <v>0</v>
      </c>
      <c r="O112" s="1125">
        <v>96</v>
      </c>
      <c r="P112" s="1125">
        <v>0</v>
      </c>
      <c r="Q112" s="1125">
        <v>0</v>
      </c>
      <c r="R112" s="1125">
        <v>20</v>
      </c>
      <c r="S112" s="1125">
        <v>56</v>
      </c>
      <c r="T112" s="1125">
        <v>14</v>
      </c>
      <c r="U112" s="1125">
        <v>0</v>
      </c>
      <c r="V112" s="1125">
        <v>0</v>
      </c>
      <c r="W112" s="1125">
        <v>23</v>
      </c>
      <c r="X112" s="1127">
        <v>24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24">
        <v>3</v>
      </c>
      <c r="F113" s="1125" t="s">
        <v>595</v>
      </c>
      <c r="G113" s="1125" t="s">
        <v>769</v>
      </c>
      <c r="H113" s="1133">
        <v>22.81</v>
      </c>
      <c r="I113" s="1125">
        <v>5</v>
      </c>
      <c r="J113" s="1125">
        <v>2</v>
      </c>
      <c r="K113" s="1125">
        <v>1</v>
      </c>
      <c r="L113" s="1125">
        <v>0</v>
      </c>
      <c r="M113" s="1125">
        <v>1</v>
      </c>
      <c r="N113" s="1125">
        <v>0</v>
      </c>
      <c r="O113" s="1125">
        <v>0</v>
      </c>
      <c r="P113" s="1125">
        <v>57</v>
      </c>
      <c r="Q113" s="1125">
        <v>0</v>
      </c>
      <c r="R113" s="1125">
        <v>0</v>
      </c>
      <c r="S113" s="1125">
        <v>0</v>
      </c>
      <c r="T113" s="1125">
        <v>0</v>
      </c>
      <c r="U113" s="1125">
        <v>21</v>
      </c>
      <c r="V113" s="1125">
        <v>0</v>
      </c>
      <c r="W113" s="1125">
        <v>0</v>
      </c>
      <c r="X113" s="1127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124">
        <v>4</v>
      </c>
      <c r="F114" s="1125" t="s">
        <v>593</v>
      </c>
      <c r="G114" s="1125" t="s">
        <v>769</v>
      </c>
      <c r="H114" s="1133">
        <v>20.97</v>
      </c>
      <c r="I114" s="1125">
        <v>6</v>
      </c>
      <c r="J114" s="1125">
        <v>0</v>
      </c>
      <c r="K114" s="1125">
        <v>0</v>
      </c>
      <c r="L114" s="1125">
        <v>0</v>
      </c>
      <c r="M114" s="1125">
        <v>1</v>
      </c>
      <c r="N114" s="1125">
        <v>0</v>
      </c>
      <c r="O114" s="1125">
        <v>0</v>
      </c>
      <c r="P114" s="1125">
        <v>0</v>
      </c>
      <c r="Q114" s="1125">
        <v>0</v>
      </c>
      <c r="R114" s="1125">
        <v>0</v>
      </c>
      <c r="S114" s="1125">
        <v>0</v>
      </c>
      <c r="T114" s="1125">
        <v>0</v>
      </c>
      <c r="U114" s="1125">
        <v>0</v>
      </c>
      <c r="V114" s="1125">
        <v>0</v>
      </c>
      <c r="W114" s="1125">
        <v>0</v>
      </c>
      <c r="X114" s="1127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1124">
        <v>5</v>
      </c>
      <c r="F115" s="1125" t="s">
        <v>784</v>
      </c>
      <c r="G115" s="1125" t="s">
        <v>769</v>
      </c>
      <c r="H115" s="1133">
        <v>16.66</v>
      </c>
      <c r="I115" s="1125">
        <v>1</v>
      </c>
      <c r="J115" s="1125">
        <v>0</v>
      </c>
      <c r="K115" s="1125">
        <v>0</v>
      </c>
      <c r="L115" s="1125">
        <v>1</v>
      </c>
      <c r="M115" s="1125">
        <v>1</v>
      </c>
      <c r="N115" s="1125">
        <v>18</v>
      </c>
      <c r="O115" s="1125">
        <v>0</v>
      </c>
      <c r="P115" s="1125">
        <v>16</v>
      </c>
      <c r="Q115" s="1125">
        <v>0</v>
      </c>
      <c r="R115" s="1125">
        <v>0</v>
      </c>
      <c r="S115" s="1125">
        <v>0</v>
      </c>
      <c r="T115" s="1125">
        <v>0</v>
      </c>
      <c r="U115" s="1125">
        <v>26</v>
      </c>
      <c r="V115" s="1125">
        <v>0</v>
      </c>
      <c r="W115" s="1125">
        <v>0</v>
      </c>
      <c r="X115" s="1127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24">
        <v>6</v>
      </c>
      <c r="F116" s="1125" t="s">
        <v>815</v>
      </c>
      <c r="G116" s="1125" t="s">
        <v>769</v>
      </c>
      <c r="H116" s="1133">
        <v>22.1</v>
      </c>
      <c r="I116" s="1125">
        <v>3</v>
      </c>
      <c r="J116" s="1125">
        <v>2</v>
      </c>
      <c r="K116" s="1125">
        <v>0</v>
      </c>
      <c r="L116" s="1125">
        <v>0</v>
      </c>
      <c r="M116" s="1125">
        <v>1</v>
      </c>
      <c r="N116" s="1125">
        <v>0</v>
      </c>
      <c r="O116" s="1125">
        <v>0</v>
      </c>
      <c r="P116" s="1125">
        <v>0</v>
      </c>
      <c r="Q116" s="1125">
        <v>0</v>
      </c>
      <c r="R116" s="1125">
        <v>0</v>
      </c>
      <c r="S116" s="1125">
        <v>0</v>
      </c>
      <c r="T116" s="1125">
        <v>0</v>
      </c>
      <c r="U116" s="1125">
        <v>0</v>
      </c>
      <c r="V116" s="1125">
        <v>0</v>
      </c>
      <c r="W116" s="1125">
        <v>0</v>
      </c>
      <c r="X116" s="112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124">
        <v>7</v>
      </c>
      <c r="F117" s="1125" t="s">
        <v>666</v>
      </c>
      <c r="G117" s="1125" t="s">
        <v>770</v>
      </c>
      <c r="H117" s="1133">
        <v>21.61</v>
      </c>
      <c r="I117" s="1125">
        <v>8</v>
      </c>
      <c r="J117" s="1125">
        <v>0</v>
      </c>
      <c r="K117" s="1125">
        <v>0</v>
      </c>
      <c r="L117" s="1125">
        <v>1</v>
      </c>
      <c r="M117" s="1125">
        <v>1</v>
      </c>
      <c r="N117" s="1125">
        <v>0</v>
      </c>
      <c r="O117" s="1125">
        <v>20</v>
      </c>
      <c r="P117" s="1125">
        <v>0</v>
      </c>
      <c r="Q117" s="1125">
        <v>25</v>
      </c>
      <c r="R117" s="1125">
        <v>0</v>
      </c>
      <c r="S117" s="1125">
        <v>55</v>
      </c>
      <c r="T117" s="1125">
        <v>16</v>
      </c>
      <c r="U117" s="1125">
        <v>0</v>
      </c>
      <c r="V117" s="1125">
        <v>23</v>
      </c>
      <c r="W117" s="1125">
        <v>0</v>
      </c>
      <c r="X117" s="1127">
        <v>17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124">
        <v>8</v>
      </c>
      <c r="F118" s="1125" t="s">
        <v>591</v>
      </c>
      <c r="G118" s="1125" t="s">
        <v>770</v>
      </c>
      <c r="H118" s="1133">
        <v>25.7</v>
      </c>
      <c r="I118" s="1125">
        <v>7</v>
      </c>
      <c r="J118" s="1125">
        <v>1</v>
      </c>
      <c r="K118" s="1125">
        <v>2</v>
      </c>
      <c r="L118" s="1125">
        <v>1</v>
      </c>
      <c r="M118" s="1125">
        <v>1</v>
      </c>
      <c r="N118" s="1125">
        <v>0</v>
      </c>
      <c r="O118" s="1125">
        <v>40</v>
      </c>
      <c r="P118" s="1125">
        <v>0</v>
      </c>
      <c r="Q118" s="1125">
        <v>0</v>
      </c>
      <c r="R118" s="1125">
        <v>30</v>
      </c>
      <c r="S118" s="1125">
        <v>28</v>
      </c>
      <c r="T118" s="1125">
        <v>18</v>
      </c>
      <c r="U118" s="1125">
        <v>0</v>
      </c>
      <c r="V118" s="1125">
        <v>0</v>
      </c>
      <c r="W118" s="1125">
        <v>18</v>
      </c>
      <c r="X118" s="1127">
        <v>20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124">
        <v>9</v>
      </c>
      <c r="F119" s="1125" t="s">
        <v>1</v>
      </c>
      <c r="G119" s="1125"/>
      <c r="H119" s="1133"/>
      <c r="I119" s="1125">
        <v>0</v>
      </c>
      <c r="J119" s="1125">
        <v>0</v>
      </c>
      <c r="K119" s="1125">
        <v>0</v>
      </c>
      <c r="L119" s="1125">
        <v>0</v>
      </c>
      <c r="M119" s="1125">
        <v>0</v>
      </c>
      <c r="N119" s="1125">
        <v>0</v>
      </c>
      <c r="O119" s="1125">
        <v>0</v>
      </c>
      <c r="P119" s="1125">
        <v>0</v>
      </c>
      <c r="Q119" s="1125">
        <v>0</v>
      </c>
      <c r="R119" s="1125">
        <v>0</v>
      </c>
      <c r="S119" s="1125">
        <v>0</v>
      </c>
      <c r="T119" s="1125">
        <v>0</v>
      </c>
      <c r="U119" s="1125">
        <v>0</v>
      </c>
      <c r="V119" s="1125">
        <v>0</v>
      </c>
      <c r="W119" s="1125">
        <v>0</v>
      </c>
      <c r="X119" s="112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128">
        <v>10</v>
      </c>
      <c r="F120" s="1129" t="s">
        <v>1</v>
      </c>
      <c r="G120" s="1129"/>
      <c r="H120" s="1134"/>
      <c r="I120" s="1129">
        <v>0</v>
      </c>
      <c r="J120" s="1129">
        <v>0</v>
      </c>
      <c r="K120" s="1129">
        <v>0</v>
      </c>
      <c r="L120" s="1129">
        <v>0</v>
      </c>
      <c r="M120" s="1129">
        <v>0</v>
      </c>
      <c r="N120" s="1129">
        <v>0</v>
      </c>
      <c r="O120" s="1129">
        <v>0</v>
      </c>
      <c r="P120" s="1129">
        <v>0</v>
      </c>
      <c r="Q120" s="1129">
        <v>0</v>
      </c>
      <c r="R120" s="1129">
        <v>0</v>
      </c>
      <c r="S120" s="1129">
        <v>0</v>
      </c>
      <c r="T120" s="1129">
        <v>0</v>
      </c>
      <c r="U120" s="1129">
        <v>0</v>
      </c>
      <c r="V120" s="1129">
        <v>0</v>
      </c>
      <c r="W120" s="1129">
        <v>0</v>
      </c>
      <c r="X120" s="113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35" t="s">
        <v>749</v>
      </c>
      <c r="F125" s="1136" t="s">
        <v>750</v>
      </c>
      <c r="G125" s="1136" t="s">
        <v>751</v>
      </c>
      <c r="H125" s="1136" t="s">
        <v>752</v>
      </c>
      <c r="I125" s="1136" t="s">
        <v>753</v>
      </c>
      <c r="J125" s="1136" t="s">
        <v>754</v>
      </c>
      <c r="K125" s="1136" t="s">
        <v>755</v>
      </c>
      <c r="L125" s="1136"/>
      <c r="M125" s="1136"/>
      <c r="N125" s="1136"/>
      <c r="O125" s="1136"/>
      <c r="P125" s="1136"/>
      <c r="Q125" s="1136"/>
      <c r="R125" s="1136"/>
      <c r="S125" s="1136"/>
      <c r="T125" s="1136"/>
      <c r="U125" s="1136"/>
      <c r="V125" s="1136"/>
      <c r="W125" s="1136"/>
      <c r="X125" s="113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45">
        <v>8</v>
      </c>
      <c r="F126" s="1146">
        <v>5</v>
      </c>
      <c r="G126" s="1139">
        <v>9</v>
      </c>
      <c r="H126" s="1139">
        <v>3</v>
      </c>
      <c r="I126" s="1140">
        <v>20</v>
      </c>
      <c r="J126" s="1140">
        <v>12</v>
      </c>
      <c r="K126" s="1139">
        <v>85</v>
      </c>
      <c r="L126" s="1139"/>
      <c r="M126" s="1139"/>
      <c r="N126" s="1139"/>
      <c r="O126" s="1139"/>
      <c r="P126" s="1139"/>
      <c r="Q126" s="1139"/>
      <c r="R126" s="1139"/>
      <c r="S126" s="1139"/>
      <c r="T126" s="1139"/>
      <c r="U126" s="1139"/>
      <c r="V126" s="1139"/>
      <c r="W126" s="1139"/>
      <c r="X126" s="1141"/>
      <c r="AA126" s="256">
        <f>IF(E126=D123,0,1)</f>
        <v>0</v>
      </c>
    </row>
    <row r="127" spans="2:28" x14ac:dyDescent="0.25">
      <c r="E127" s="1138" t="s">
        <v>581</v>
      </c>
      <c r="F127" s="1139" t="s">
        <v>63</v>
      </c>
      <c r="G127" s="1139" t="s">
        <v>756</v>
      </c>
      <c r="H127" s="1139" t="s">
        <v>757</v>
      </c>
      <c r="I127" s="1140" t="s">
        <v>66</v>
      </c>
      <c r="J127" s="1140" t="s">
        <v>67</v>
      </c>
      <c r="K127" s="1139" t="s">
        <v>68</v>
      </c>
      <c r="L127" s="1139" t="s">
        <v>69</v>
      </c>
      <c r="M127" s="1139" t="s">
        <v>22</v>
      </c>
      <c r="N127" s="1139" t="s">
        <v>758</v>
      </c>
      <c r="O127" s="1139" t="s">
        <v>759</v>
      </c>
      <c r="P127" s="1139" t="s">
        <v>760</v>
      </c>
      <c r="Q127" s="1139" t="s">
        <v>761</v>
      </c>
      <c r="R127" s="1139" t="s">
        <v>762</v>
      </c>
      <c r="S127" s="1139" t="s">
        <v>763</v>
      </c>
      <c r="T127" s="1139" t="s">
        <v>764</v>
      </c>
      <c r="U127" s="1139" t="s">
        <v>765</v>
      </c>
      <c r="V127" s="1139" t="s">
        <v>766</v>
      </c>
      <c r="W127" s="1139" t="s">
        <v>767</v>
      </c>
      <c r="X127" s="1141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138">
        <v>1</v>
      </c>
      <c r="F128" s="1139" t="s">
        <v>772</v>
      </c>
      <c r="G128" s="1139" t="s">
        <v>770</v>
      </c>
      <c r="H128" s="1147">
        <v>28.9</v>
      </c>
      <c r="I128" s="1139">
        <v>9</v>
      </c>
      <c r="J128" s="1139">
        <v>3</v>
      </c>
      <c r="K128" s="1139">
        <v>0</v>
      </c>
      <c r="L128" s="1139">
        <v>2</v>
      </c>
      <c r="M128" s="1139">
        <v>1</v>
      </c>
      <c r="N128" s="1139">
        <v>88</v>
      </c>
      <c r="O128" s="1139">
        <v>32</v>
      </c>
      <c r="P128" s="1139">
        <v>52</v>
      </c>
      <c r="Q128" s="1139">
        <v>12</v>
      </c>
      <c r="R128" s="1139">
        <v>0</v>
      </c>
      <c r="S128" s="1139">
        <v>0</v>
      </c>
      <c r="T128" s="1139">
        <v>16</v>
      </c>
      <c r="U128" s="1139">
        <v>18</v>
      </c>
      <c r="V128" s="1139">
        <v>18</v>
      </c>
      <c r="W128" s="1139">
        <v>0</v>
      </c>
      <c r="X128" s="1141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138">
        <v>2</v>
      </c>
      <c r="F129" s="1139" t="s">
        <v>596</v>
      </c>
      <c r="G129" s="1139" t="s">
        <v>770</v>
      </c>
      <c r="H129" s="1147">
        <v>25.26</v>
      </c>
      <c r="I129" s="1139">
        <v>5</v>
      </c>
      <c r="J129" s="1139">
        <v>5</v>
      </c>
      <c r="K129" s="1139">
        <v>0</v>
      </c>
      <c r="L129" s="1139">
        <v>1</v>
      </c>
      <c r="M129" s="1139">
        <v>1</v>
      </c>
      <c r="N129" s="1139">
        <v>0</v>
      </c>
      <c r="O129" s="1139">
        <v>0</v>
      </c>
      <c r="P129" s="1139">
        <v>20</v>
      </c>
      <c r="Q129" s="1139">
        <v>0</v>
      </c>
      <c r="R129" s="1139">
        <v>40</v>
      </c>
      <c r="S129" s="1139">
        <v>32</v>
      </c>
      <c r="T129" s="1139">
        <v>0</v>
      </c>
      <c r="U129" s="1139">
        <v>23</v>
      </c>
      <c r="V129" s="1139">
        <v>0</v>
      </c>
      <c r="W129" s="1139">
        <v>16</v>
      </c>
      <c r="X129" s="1141">
        <v>17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138">
        <v>3</v>
      </c>
      <c r="F130" s="1139" t="s">
        <v>597</v>
      </c>
      <c r="G130" s="1139" t="s">
        <v>770</v>
      </c>
      <c r="H130" s="1147">
        <v>24.99</v>
      </c>
      <c r="I130" s="1139">
        <v>5</v>
      </c>
      <c r="J130" s="1139">
        <v>2</v>
      </c>
      <c r="K130" s="1139">
        <v>1</v>
      </c>
      <c r="L130" s="1139">
        <v>1</v>
      </c>
      <c r="M130" s="1139">
        <v>1</v>
      </c>
      <c r="N130" s="1139">
        <v>0</v>
      </c>
      <c r="O130" s="1139">
        <v>40</v>
      </c>
      <c r="P130" s="1139">
        <v>0</v>
      </c>
      <c r="Q130" s="1139">
        <v>4</v>
      </c>
      <c r="R130" s="1139">
        <v>52</v>
      </c>
      <c r="S130" s="1139">
        <v>0</v>
      </c>
      <c r="T130" s="1139">
        <v>16</v>
      </c>
      <c r="U130" s="1139">
        <v>0</v>
      </c>
      <c r="V130" s="1139">
        <v>25</v>
      </c>
      <c r="W130" s="1139">
        <v>18</v>
      </c>
      <c r="X130" s="114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138">
        <v>4</v>
      </c>
      <c r="F131" s="1139" t="s">
        <v>806</v>
      </c>
      <c r="G131" s="1139" t="s">
        <v>769</v>
      </c>
      <c r="H131" s="1147">
        <v>17.940000000000001</v>
      </c>
      <c r="I131" s="1139">
        <v>3</v>
      </c>
      <c r="J131" s="1139">
        <v>1</v>
      </c>
      <c r="K131" s="1139">
        <v>1</v>
      </c>
      <c r="L131" s="1139">
        <v>0</v>
      </c>
      <c r="M131" s="1139">
        <v>1</v>
      </c>
      <c r="N131" s="1139">
        <v>0</v>
      </c>
      <c r="O131" s="1139">
        <v>0</v>
      </c>
      <c r="P131" s="1139">
        <v>0</v>
      </c>
      <c r="Q131" s="1139">
        <v>0</v>
      </c>
      <c r="R131" s="1139">
        <v>0</v>
      </c>
      <c r="S131" s="1139">
        <v>0</v>
      </c>
      <c r="T131" s="1139">
        <v>0</v>
      </c>
      <c r="U131" s="1139">
        <v>0</v>
      </c>
      <c r="V131" s="1139">
        <v>0</v>
      </c>
      <c r="W131" s="1139">
        <v>0</v>
      </c>
      <c r="X131" s="1141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181</v>
      </c>
      <c r="C132" s="256">
        <f t="shared" ca="1" si="45"/>
        <v>181</v>
      </c>
      <c r="E132" s="1138">
        <v>5</v>
      </c>
      <c r="F132" s="1139" t="s">
        <v>654</v>
      </c>
      <c r="G132" s="1139" t="s">
        <v>769</v>
      </c>
      <c r="H132" s="1147">
        <v>19.47</v>
      </c>
      <c r="I132" s="1139">
        <v>4</v>
      </c>
      <c r="J132" s="1139">
        <v>0</v>
      </c>
      <c r="K132" s="1139">
        <v>0</v>
      </c>
      <c r="L132" s="1139">
        <v>1</v>
      </c>
      <c r="M132" s="1139">
        <v>1</v>
      </c>
      <c r="N132" s="1139">
        <v>40</v>
      </c>
      <c r="O132" s="1139">
        <v>0</v>
      </c>
      <c r="P132" s="1139">
        <v>0</v>
      </c>
      <c r="Q132" s="1139">
        <v>0</v>
      </c>
      <c r="R132" s="1139">
        <v>0</v>
      </c>
      <c r="S132" s="1139">
        <v>0</v>
      </c>
      <c r="T132" s="1139">
        <v>0</v>
      </c>
      <c r="U132" s="1139">
        <v>0</v>
      </c>
      <c r="V132" s="1139">
        <v>0</v>
      </c>
      <c r="W132" s="1139">
        <v>0</v>
      </c>
      <c r="X132" s="1141">
        <v>0</v>
      </c>
      <c r="Y132" s="256">
        <f t="shared" ca="1" si="43"/>
        <v>181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1138">
        <v>6</v>
      </c>
      <c r="F133" s="1139" t="s">
        <v>599</v>
      </c>
      <c r="G133" s="1139" t="s">
        <v>770</v>
      </c>
      <c r="H133" s="1147">
        <v>28.9</v>
      </c>
      <c r="I133" s="1139">
        <v>7</v>
      </c>
      <c r="J133" s="1139">
        <v>4</v>
      </c>
      <c r="K133" s="1139">
        <v>0</v>
      </c>
      <c r="L133" s="1139">
        <v>2</v>
      </c>
      <c r="M133" s="1139">
        <v>1</v>
      </c>
      <c r="N133" s="1139">
        <v>42</v>
      </c>
      <c r="O133" s="1139">
        <v>78</v>
      </c>
      <c r="P133" s="1139">
        <v>32</v>
      </c>
      <c r="Q133" s="1139">
        <v>25</v>
      </c>
      <c r="R133" s="1139">
        <v>0</v>
      </c>
      <c r="S133" s="1139">
        <v>0</v>
      </c>
      <c r="T133" s="1139">
        <v>14</v>
      </c>
      <c r="U133" s="1139">
        <v>20</v>
      </c>
      <c r="V133" s="1139">
        <v>18</v>
      </c>
      <c r="W133" s="1139">
        <v>0</v>
      </c>
      <c r="X133" s="1141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138">
        <v>7</v>
      </c>
      <c r="F134" s="1139" t="s">
        <v>718</v>
      </c>
      <c r="G134" s="1139" t="s">
        <v>770</v>
      </c>
      <c r="H134" s="1147">
        <v>26.84</v>
      </c>
      <c r="I134" s="1139">
        <v>4</v>
      </c>
      <c r="J134" s="1139">
        <v>1</v>
      </c>
      <c r="K134" s="1139">
        <v>0</v>
      </c>
      <c r="L134" s="1139">
        <v>2</v>
      </c>
      <c r="M134" s="1139">
        <v>1</v>
      </c>
      <c r="N134" s="1139">
        <v>20</v>
      </c>
      <c r="O134" s="1139">
        <v>72</v>
      </c>
      <c r="P134" s="1139">
        <v>42</v>
      </c>
      <c r="Q134" s="1139">
        <v>65</v>
      </c>
      <c r="R134" s="1139">
        <v>0</v>
      </c>
      <c r="S134" s="1139">
        <v>0</v>
      </c>
      <c r="T134" s="1139">
        <v>17</v>
      </c>
      <c r="U134" s="1139">
        <v>24</v>
      </c>
      <c r="V134" s="1139">
        <v>15</v>
      </c>
      <c r="W134" s="1139">
        <v>0</v>
      </c>
      <c r="X134" s="114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138">
        <v>8</v>
      </c>
      <c r="F135" s="1139" t="s">
        <v>771</v>
      </c>
      <c r="G135" s="1139" t="s">
        <v>769</v>
      </c>
      <c r="H135" s="1147">
        <v>25.55</v>
      </c>
      <c r="I135" s="1139">
        <v>2</v>
      </c>
      <c r="J135" s="1139">
        <v>4</v>
      </c>
      <c r="K135" s="1139">
        <v>0</v>
      </c>
      <c r="L135" s="1139">
        <v>0</v>
      </c>
      <c r="M135" s="1139">
        <v>1</v>
      </c>
      <c r="N135" s="1139">
        <v>0</v>
      </c>
      <c r="O135" s="1139">
        <v>0</v>
      </c>
      <c r="P135" s="1139">
        <v>16</v>
      </c>
      <c r="Q135" s="1139">
        <v>0</v>
      </c>
      <c r="R135" s="1139">
        <v>0</v>
      </c>
      <c r="S135" s="1139">
        <v>0</v>
      </c>
      <c r="T135" s="1139">
        <v>0</v>
      </c>
      <c r="U135" s="1139">
        <v>19</v>
      </c>
      <c r="V135" s="1139">
        <v>0</v>
      </c>
      <c r="W135" s="1139">
        <v>0</v>
      </c>
      <c r="X135" s="114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138">
        <v>9</v>
      </c>
      <c r="F136" s="1139" t="s">
        <v>1</v>
      </c>
      <c r="G136" s="1139"/>
      <c r="H136" s="1147"/>
      <c r="I136" s="1139">
        <v>0</v>
      </c>
      <c r="J136" s="1139">
        <v>0</v>
      </c>
      <c r="K136" s="1139">
        <v>0</v>
      </c>
      <c r="L136" s="1139">
        <v>0</v>
      </c>
      <c r="M136" s="1139">
        <v>0</v>
      </c>
      <c r="N136" s="1139">
        <v>0</v>
      </c>
      <c r="O136" s="1139">
        <v>0</v>
      </c>
      <c r="P136" s="1139">
        <v>0</v>
      </c>
      <c r="Q136" s="1139">
        <v>0</v>
      </c>
      <c r="R136" s="1139">
        <v>0</v>
      </c>
      <c r="S136" s="1139">
        <v>0</v>
      </c>
      <c r="T136" s="1139">
        <v>0</v>
      </c>
      <c r="U136" s="1139">
        <v>0</v>
      </c>
      <c r="V136" s="1139">
        <v>0</v>
      </c>
      <c r="W136" s="1139">
        <v>0</v>
      </c>
      <c r="X136" s="114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42">
        <v>10</v>
      </c>
      <c r="F137" s="1143" t="s">
        <v>1</v>
      </c>
      <c r="G137" s="1143"/>
      <c r="H137" s="1148"/>
      <c r="I137" s="1143">
        <v>0</v>
      </c>
      <c r="J137" s="1143">
        <v>0</v>
      </c>
      <c r="K137" s="1143">
        <v>0</v>
      </c>
      <c r="L137" s="1143">
        <v>0</v>
      </c>
      <c r="M137" s="1143">
        <v>0</v>
      </c>
      <c r="N137" s="1143">
        <v>0</v>
      </c>
      <c r="O137" s="1143">
        <v>0</v>
      </c>
      <c r="P137" s="1143">
        <v>0</v>
      </c>
      <c r="Q137" s="1143">
        <v>0</v>
      </c>
      <c r="R137" s="1143">
        <v>0</v>
      </c>
      <c r="S137" s="1143">
        <v>0</v>
      </c>
      <c r="T137" s="1143">
        <v>0</v>
      </c>
      <c r="U137" s="1143">
        <v>0</v>
      </c>
      <c r="V137" s="1143">
        <v>0</v>
      </c>
      <c r="W137" s="1143">
        <v>0</v>
      </c>
      <c r="X137" s="114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135" t="s">
        <v>749</v>
      </c>
      <c r="F142" s="1136" t="s">
        <v>750</v>
      </c>
      <c r="G142" s="1136" t="s">
        <v>751</v>
      </c>
      <c r="H142" s="1136" t="s">
        <v>752</v>
      </c>
      <c r="I142" s="1136" t="s">
        <v>753</v>
      </c>
      <c r="J142" s="1136" t="s">
        <v>754</v>
      </c>
      <c r="K142" s="1136" t="s">
        <v>755</v>
      </c>
      <c r="L142" s="1136"/>
      <c r="M142" s="1136"/>
      <c r="N142" s="1136"/>
      <c r="O142" s="1136"/>
      <c r="P142" s="1136"/>
      <c r="Q142" s="1136"/>
      <c r="R142" s="1136"/>
      <c r="S142" s="1136"/>
      <c r="T142" s="1136"/>
      <c r="U142" s="1136"/>
      <c r="V142" s="1136"/>
      <c r="W142" s="1136"/>
      <c r="X142" s="11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145">
        <v>9</v>
      </c>
      <c r="F143" s="1146">
        <v>6</v>
      </c>
      <c r="G143" s="1139">
        <v>7</v>
      </c>
      <c r="H143" s="1139">
        <v>5</v>
      </c>
      <c r="I143" s="1140">
        <v>18</v>
      </c>
      <c r="J143" s="1140">
        <v>16</v>
      </c>
      <c r="K143" s="1139">
        <v>55</v>
      </c>
      <c r="L143" s="1139"/>
      <c r="M143" s="1139"/>
      <c r="N143" s="1139"/>
      <c r="O143" s="1139"/>
      <c r="P143" s="1139"/>
      <c r="Q143" s="1139"/>
      <c r="R143" s="1139"/>
      <c r="S143" s="1139"/>
      <c r="T143" s="1139"/>
      <c r="U143" s="1139"/>
      <c r="V143" s="1139"/>
      <c r="W143" s="1139"/>
      <c r="X143" s="1141"/>
      <c r="AA143" s="256">
        <f>IF(E143=D140,0,1)</f>
        <v>0</v>
      </c>
    </row>
    <row r="144" spans="2:28" x14ac:dyDescent="0.25">
      <c r="E144" s="1138" t="s">
        <v>581</v>
      </c>
      <c r="F144" s="1139" t="s">
        <v>63</v>
      </c>
      <c r="G144" s="1139" t="s">
        <v>756</v>
      </c>
      <c r="H144" s="1139" t="s">
        <v>757</v>
      </c>
      <c r="I144" s="1140" t="s">
        <v>66</v>
      </c>
      <c r="J144" s="1140" t="s">
        <v>67</v>
      </c>
      <c r="K144" s="1139" t="s">
        <v>68</v>
      </c>
      <c r="L144" s="1139" t="s">
        <v>69</v>
      </c>
      <c r="M144" s="1139" t="s">
        <v>22</v>
      </c>
      <c r="N144" s="1139" t="s">
        <v>758</v>
      </c>
      <c r="O144" s="1139" t="s">
        <v>759</v>
      </c>
      <c r="P144" s="1139" t="s">
        <v>760</v>
      </c>
      <c r="Q144" s="1139" t="s">
        <v>761</v>
      </c>
      <c r="R144" s="1139" t="s">
        <v>762</v>
      </c>
      <c r="S144" s="1139" t="s">
        <v>763</v>
      </c>
      <c r="T144" s="1139" t="s">
        <v>764</v>
      </c>
      <c r="U144" s="1139" t="s">
        <v>765</v>
      </c>
      <c r="V144" s="1139" t="s">
        <v>766</v>
      </c>
      <c r="W144" s="1139" t="s">
        <v>767</v>
      </c>
      <c r="X144" s="1141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138">
        <v>1</v>
      </c>
      <c r="F145" s="1139" t="s">
        <v>601</v>
      </c>
      <c r="G145" s="1139" t="s">
        <v>769</v>
      </c>
      <c r="H145" s="1147">
        <v>21.05</v>
      </c>
      <c r="I145" s="1139">
        <v>6</v>
      </c>
      <c r="J145" s="1139">
        <v>1</v>
      </c>
      <c r="K145" s="1139">
        <v>0</v>
      </c>
      <c r="L145" s="1139">
        <v>0</v>
      </c>
      <c r="M145" s="1139">
        <v>1</v>
      </c>
      <c r="N145" s="1139">
        <v>0</v>
      </c>
      <c r="O145" s="1139">
        <v>0</v>
      </c>
      <c r="P145" s="1139">
        <v>0</v>
      </c>
      <c r="Q145" s="1139">
        <v>0</v>
      </c>
      <c r="R145" s="1139">
        <v>0</v>
      </c>
      <c r="S145" s="1139">
        <v>0</v>
      </c>
      <c r="T145" s="1139">
        <v>0</v>
      </c>
      <c r="U145" s="1139">
        <v>0</v>
      </c>
      <c r="V145" s="1139">
        <v>0</v>
      </c>
      <c r="W145" s="1139">
        <v>0</v>
      </c>
      <c r="X145" s="114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138">
        <v>2</v>
      </c>
      <c r="F146" s="1139" t="s">
        <v>786</v>
      </c>
      <c r="G146" s="1139" t="s">
        <v>770</v>
      </c>
      <c r="H146" s="1147">
        <v>26.27</v>
      </c>
      <c r="I146" s="1139">
        <v>3</v>
      </c>
      <c r="J146" s="1139">
        <v>3</v>
      </c>
      <c r="K146" s="1139">
        <v>0</v>
      </c>
      <c r="L146" s="1139">
        <v>1</v>
      </c>
      <c r="M146" s="1139">
        <v>1</v>
      </c>
      <c r="N146" s="1139">
        <v>0</v>
      </c>
      <c r="O146" s="1139">
        <v>0</v>
      </c>
      <c r="P146" s="1139">
        <v>52</v>
      </c>
      <c r="Q146" s="1139">
        <v>40</v>
      </c>
      <c r="R146" s="1139">
        <v>25</v>
      </c>
      <c r="S146" s="1139">
        <v>0</v>
      </c>
      <c r="T146" s="1139">
        <v>0</v>
      </c>
      <c r="U146" s="1139">
        <v>17</v>
      </c>
      <c r="V146" s="1139">
        <v>19</v>
      </c>
      <c r="W146" s="1139">
        <v>20</v>
      </c>
      <c r="X146" s="1141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204</v>
      </c>
      <c r="C147" s="256">
        <f t="shared" ca="1" si="51"/>
        <v>204</v>
      </c>
      <c r="E147" s="1138">
        <v>3</v>
      </c>
      <c r="F147" s="1139" t="s">
        <v>603</v>
      </c>
      <c r="G147" s="1139" t="s">
        <v>770</v>
      </c>
      <c r="H147" s="1147">
        <v>22.77</v>
      </c>
      <c r="I147" s="1139">
        <v>5</v>
      </c>
      <c r="J147" s="1139">
        <v>0</v>
      </c>
      <c r="K147" s="1139">
        <v>0</v>
      </c>
      <c r="L147" s="1139">
        <v>2</v>
      </c>
      <c r="M147" s="1139">
        <v>1</v>
      </c>
      <c r="N147" s="1139">
        <v>96</v>
      </c>
      <c r="O147" s="1139">
        <v>56</v>
      </c>
      <c r="P147" s="1139">
        <v>20</v>
      </c>
      <c r="Q147" s="1139">
        <v>36</v>
      </c>
      <c r="R147" s="1139">
        <v>0</v>
      </c>
      <c r="S147" s="1139">
        <v>0</v>
      </c>
      <c r="T147" s="1139">
        <v>23</v>
      </c>
      <c r="U147" s="1139">
        <v>23</v>
      </c>
      <c r="V147" s="1139">
        <v>20</v>
      </c>
      <c r="W147" s="1139">
        <v>0</v>
      </c>
      <c r="X147" s="1141">
        <v>0</v>
      </c>
      <c r="Y147" s="256">
        <f t="shared" ca="1" si="49"/>
        <v>204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138">
        <v>4</v>
      </c>
      <c r="F148" s="1139" t="s">
        <v>606</v>
      </c>
      <c r="G148" s="1139" t="s">
        <v>770</v>
      </c>
      <c r="H148" s="1147">
        <v>25.9</v>
      </c>
      <c r="I148" s="1139">
        <v>4</v>
      </c>
      <c r="J148" s="1139">
        <v>2</v>
      </c>
      <c r="K148" s="1139">
        <v>0</v>
      </c>
      <c r="L148" s="1139">
        <v>1</v>
      </c>
      <c r="M148" s="1139">
        <v>1</v>
      </c>
      <c r="N148" s="1139">
        <v>0</v>
      </c>
      <c r="O148" s="1139">
        <v>56</v>
      </c>
      <c r="P148" s="1139">
        <v>32</v>
      </c>
      <c r="Q148" s="1139">
        <v>0</v>
      </c>
      <c r="R148" s="1139">
        <v>32</v>
      </c>
      <c r="S148" s="1139">
        <v>0</v>
      </c>
      <c r="T148" s="1139">
        <v>17</v>
      </c>
      <c r="U148" s="1139">
        <v>25</v>
      </c>
      <c r="V148" s="1139">
        <v>0</v>
      </c>
      <c r="W148" s="1139">
        <v>17</v>
      </c>
      <c r="X148" s="114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138">
        <v>5</v>
      </c>
      <c r="F149" s="1139" t="s">
        <v>785</v>
      </c>
      <c r="G149" s="1139" t="s">
        <v>769</v>
      </c>
      <c r="H149" s="1147">
        <v>22.08</v>
      </c>
      <c r="I149" s="1139">
        <v>2</v>
      </c>
      <c r="J149" s="1139">
        <v>1</v>
      </c>
      <c r="K149" s="1139">
        <v>0</v>
      </c>
      <c r="L149" s="1139">
        <v>1</v>
      </c>
      <c r="M149" s="1139">
        <v>1</v>
      </c>
      <c r="N149" s="1139">
        <v>92</v>
      </c>
      <c r="O149" s="1139">
        <v>71</v>
      </c>
      <c r="P149" s="1139">
        <v>0</v>
      </c>
      <c r="Q149" s="1139">
        <v>0</v>
      </c>
      <c r="R149" s="1139">
        <v>0</v>
      </c>
      <c r="S149" s="1139">
        <v>0</v>
      </c>
      <c r="T149" s="1139">
        <v>21</v>
      </c>
      <c r="U149" s="1139">
        <v>0</v>
      </c>
      <c r="V149" s="1139">
        <v>0</v>
      </c>
      <c r="W149" s="1139">
        <v>0</v>
      </c>
      <c r="X149" s="1141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138">
        <v>6</v>
      </c>
      <c r="F150" s="1139" t="s">
        <v>600</v>
      </c>
      <c r="G150" s="1139" t="s">
        <v>769</v>
      </c>
      <c r="H150" s="1147">
        <v>23.08</v>
      </c>
      <c r="I150" s="1139">
        <v>9</v>
      </c>
      <c r="J150" s="1139">
        <v>0</v>
      </c>
      <c r="K150" s="1139">
        <v>0</v>
      </c>
      <c r="L150" s="1139">
        <v>1</v>
      </c>
      <c r="M150" s="1139">
        <v>1</v>
      </c>
      <c r="N150" s="1139">
        <v>20</v>
      </c>
      <c r="O150" s="1139">
        <v>0</v>
      </c>
      <c r="P150" s="1139">
        <v>0</v>
      </c>
      <c r="Q150" s="1139">
        <v>58</v>
      </c>
      <c r="R150" s="1139">
        <v>0</v>
      </c>
      <c r="S150" s="1139">
        <v>0</v>
      </c>
      <c r="T150" s="1139">
        <v>0</v>
      </c>
      <c r="U150" s="1139">
        <v>0</v>
      </c>
      <c r="V150" s="1139">
        <v>20</v>
      </c>
      <c r="W150" s="1139">
        <v>0</v>
      </c>
      <c r="X150" s="114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138">
        <v>7</v>
      </c>
      <c r="F151" s="1139" t="s">
        <v>582</v>
      </c>
      <c r="G151" s="1139" t="s">
        <v>769</v>
      </c>
      <c r="H151" s="1147">
        <v>19.04</v>
      </c>
      <c r="I151" s="1139">
        <v>3</v>
      </c>
      <c r="J151" s="1139">
        <v>1</v>
      </c>
      <c r="K151" s="1139">
        <v>0</v>
      </c>
      <c r="L151" s="1139">
        <v>0</v>
      </c>
      <c r="M151" s="1139">
        <v>1</v>
      </c>
      <c r="N151" s="1139">
        <v>0</v>
      </c>
      <c r="O151" s="1139">
        <v>0</v>
      </c>
      <c r="P151" s="1139">
        <v>0</v>
      </c>
      <c r="Q151" s="1139">
        <v>4</v>
      </c>
      <c r="R151" s="1139">
        <v>0</v>
      </c>
      <c r="S151" s="1139">
        <v>0</v>
      </c>
      <c r="T151" s="1139">
        <v>0</v>
      </c>
      <c r="U151" s="1139">
        <v>0</v>
      </c>
      <c r="V151" s="1139">
        <v>36</v>
      </c>
      <c r="W151" s="1139">
        <v>0</v>
      </c>
      <c r="X151" s="1141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1138">
        <v>8</v>
      </c>
      <c r="F152" s="1139" t="s">
        <v>787</v>
      </c>
      <c r="G152" s="1139" t="s">
        <v>770</v>
      </c>
      <c r="H152" s="1147">
        <v>26.59</v>
      </c>
      <c r="I152" s="1139">
        <v>4</v>
      </c>
      <c r="J152" s="1139">
        <v>0</v>
      </c>
      <c r="K152" s="1139">
        <v>1</v>
      </c>
      <c r="L152" s="1139">
        <v>1</v>
      </c>
      <c r="M152" s="1139">
        <v>1</v>
      </c>
      <c r="N152" s="1139">
        <v>0</v>
      </c>
      <c r="O152" s="1139">
        <v>40</v>
      </c>
      <c r="P152" s="1139">
        <v>0</v>
      </c>
      <c r="Q152" s="1139">
        <v>98</v>
      </c>
      <c r="R152" s="1139">
        <v>24</v>
      </c>
      <c r="S152" s="1139">
        <v>0</v>
      </c>
      <c r="T152" s="1139">
        <v>18</v>
      </c>
      <c r="U152" s="1139">
        <v>0</v>
      </c>
      <c r="V152" s="1139">
        <v>15</v>
      </c>
      <c r="W152" s="1139">
        <v>20</v>
      </c>
      <c r="X152" s="1141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138">
        <v>9</v>
      </c>
      <c r="F153" s="1139" t="s">
        <v>1</v>
      </c>
      <c r="G153" s="1139"/>
      <c r="H153" s="1147"/>
      <c r="I153" s="1139">
        <v>0</v>
      </c>
      <c r="J153" s="1139">
        <v>0</v>
      </c>
      <c r="K153" s="1139">
        <v>0</v>
      </c>
      <c r="L153" s="1139">
        <v>0</v>
      </c>
      <c r="M153" s="1139">
        <v>0</v>
      </c>
      <c r="N153" s="1139">
        <v>0</v>
      </c>
      <c r="O153" s="1139">
        <v>0</v>
      </c>
      <c r="P153" s="1139">
        <v>0</v>
      </c>
      <c r="Q153" s="1139">
        <v>0</v>
      </c>
      <c r="R153" s="1139">
        <v>0</v>
      </c>
      <c r="S153" s="1139">
        <v>0</v>
      </c>
      <c r="T153" s="1139">
        <v>0</v>
      </c>
      <c r="U153" s="1139">
        <v>0</v>
      </c>
      <c r="V153" s="1139">
        <v>0</v>
      </c>
      <c r="W153" s="1139">
        <v>0</v>
      </c>
      <c r="X153" s="114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142">
        <v>10</v>
      </c>
      <c r="F154" s="1143" t="s">
        <v>1</v>
      </c>
      <c r="G154" s="1143"/>
      <c r="H154" s="1148"/>
      <c r="I154" s="1143">
        <v>0</v>
      </c>
      <c r="J154" s="1143">
        <v>0</v>
      </c>
      <c r="K154" s="1143">
        <v>0</v>
      </c>
      <c r="L154" s="1143">
        <v>0</v>
      </c>
      <c r="M154" s="1143">
        <v>0</v>
      </c>
      <c r="N154" s="1143">
        <v>0</v>
      </c>
      <c r="O154" s="1143">
        <v>0</v>
      </c>
      <c r="P154" s="1143">
        <v>0</v>
      </c>
      <c r="Q154" s="1143">
        <v>0</v>
      </c>
      <c r="R154" s="1143">
        <v>0</v>
      </c>
      <c r="S154" s="1143">
        <v>0</v>
      </c>
      <c r="T154" s="1143">
        <v>0</v>
      </c>
      <c r="U154" s="1143">
        <v>0</v>
      </c>
      <c r="V154" s="1143">
        <v>0</v>
      </c>
      <c r="W154" s="1143">
        <v>0</v>
      </c>
      <c r="X154" s="114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35" t="s">
        <v>749</v>
      </c>
      <c r="F159" s="1136" t="s">
        <v>750</v>
      </c>
      <c r="G159" s="1136" t="s">
        <v>751</v>
      </c>
      <c r="H159" s="1136" t="s">
        <v>752</v>
      </c>
      <c r="I159" s="1136" t="s">
        <v>753</v>
      </c>
      <c r="J159" s="1136" t="s">
        <v>754</v>
      </c>
      <c r="K159" s="1136" t="s">
        <v>755</v>
      </c>
      <c r="L159" s="1136"/>
      <c r="M159" s="1136"/>
      <c r="N159" s="1136"/>
      <c r="O159" s="1136"/>
      <c r="P159" s="1136"/>
      <c r="Q159" s="1136"/>
      <c r="R159" s="1136"/>
      <c r="S159" s="1136"/>
      <c r="T159" s="1136"/>
      <c r="U159" s="1136"/>
      <c r="V159" s="1136"/>
      <c r="W159" s="1136"/>
      <c r="X159" s="113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45"/>
      <c r="F160" s="1146"/>
      <c r="G160" s="1139">
        <v>7</v>
      </c>
      <c r="H160" s="1139">
        <v>5</v>
      </c>
      <c r="I160" s="1140">
        <v>20</v>
      </c>
      <c r="J160" s="1140">
        <v>16</v>
      </c>
      <c r="K160" s="1139">
        <v>77</v>
      </c>
      <c r="L160" s="1139"/>
      <c r="M160" s="1139"/>
      <c r="N160" s="1139"/>
      <c r="O160" s="1139"/>
      <c r="P160" s="1139"/>
      <c r="Q160" s="1139"/>
      <c r="R160" s="1139"/>
      <c r="S160" s="1139"/>
      <c r="T160" s="1139"/>
      <c r="U160" s="1139"/>
      <c r="V160" s="1139"/>
      <c r="W160" s="1139"/>
      <c r="X160" s="1141"/>
      <c r="AA160" s="256">
        <f>IF(E160=D157,0,1)</f>
        <v>1</v>
      </c>
    </row>
    <row r="161" spans="2:28" x14ac:dyDescent="0.25">
      <c r="E161" s="1138" t="s">
        <v>581</v>
      </c>
      <c r="F161" s="1139" t="s">
        <v>63</v>
      </c>
      <c r="G161" s="1139" t="s">
        <v>756</v>
      </c>
      <c r="H161" s="1139" t="s">
        <v>757</v>
      </c>
      <c r="I161" s="1140" t="s">
        <v>66</v>
      </c>
      <c r="J161" s="1140" t="s">
        <v>67</v>
      </c>
      <c r="K161" s="1139" t="s">
        <v>68</v>
      </c>
      <c r="L161" s="1139" t="s">
        <v>69</v>
      </c>
      <c r="M161" s="1139" t="s">
        <v>22</v>
      </c>
      <c r="N161" s="1139" t="s">
        <v>758</v>
      </c>
      <c r="O161" s="1139" t="s">
        <v>759</v>
      </c>
      <c r="P161" s="1139" t="s">
        <v>760</v>
      </c>
      <c r="Q161" s="1139" t="s">
        <v>761</v>
      </c>
      <c r="R161" s="1139" t="s">
        <v>762</v>
      </c>
      <c r="S161" s="1139" t="s">
        <v>763</v>
      </c>
      <c r="T161" s="1139" t="s">
        <v>764</v>
      </c>
      <c r="U161" s="1139" t="s">
        <v>765</v>
      </c>
      <c r="V161" s="1139" t="s">
        <v>766</v>
      </c>
      <c r="W161" s="1139" t="s">
        <v>767</v>
      </c>
      <c r="X161" s="1141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38">
        <v>1</v>
      </c>
      <c r="F162" s="1139" t="s">
        <v>774</v>
      </c>
      <c r="G162" s="1139" t="s">
        <v>769</v>
      </c>
      <c r="H162" s="1147">
        <v>25.52</v>
      </c>
      <c r="I162" s="1139">
        <v>4</v>
      </c>
      <c r="J162" s="1139">
        <v>1</v>
      </c>
      <c r="K162" s="1139">
        <v>2</v>
      </c>
      <c r="L162" s="1139">
        <v>1</v>
      </c>
      <c r="M162" s="1139">
        <v>1</v>
      </c>
      <c r="N162" s="1139">
        <v>40</v>
      </c>
      <c r="O162" s="1139">
        <v>40</v>
      </c>
      <c r="P162" s="1139">
        <v>0</v>
      </c>
      <c r="Q162" s="1139">
        <v>0</v>
      </c>
      <c r="R162" s="1139">
        <v>0</v>
      </c>
      <c r="S162" s="1139">
        <v>0</v>
      </c>
      <c r="T162" s="1139">
        <v>18</v>
      </c>
      <c r="U162" s="1139">
        <v>0</v>
      </c>
      <c r="V162" s="1139">
        <v>0</v>
      </c>
      <c r="W162" s="1139">
        <v>0</v>
      </c>
      <c r="X162" s="1141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38">
        <v>2</v>
      </c>
      <c r="F163" s="1139" t="s">
        <v>712</v>
      </c>
      <c r="G163" s="1139" t="s">
        <v>770</v>
      </c>
      <c r="H163" s="1147">
        <v>25.91</v>
      </c>
      <c r="I163" s="1139">
        <v>7</v>
      </c>
      <c r="J163" s="1139">
        <v>2</v>
      </c>
      <c r="K163" s="1139">
        <v>0</v>
      </c>
      <c r="L163" s="1139">
        <v>1</v>
      </c>
      <c r="M163" s="1139">
        <v>1</v>
      </c>
      <c r="N163" s="1139">
        <v>0</v>
      </c>
      <c r="O163" s="1139">
        <v>41</v>
      </c>
      <c r="P163" s="1139">
        <v>40</v>
      </c>
      <c r="Q163" s="1139">
        <v>40</v>
      </c>
      <c r="R163" s="1139">
        <v>0</v>
      </c>
      <c r="S163" s="1139">
        <v>0</v>
      </c>
      <c r="T163" s="1139">
        <v>18</v>
      </c>
      <c r="U163" s="1139">
        <v>19</v>
      </c>
      <c r="V163" s="1139">
        <v>21</v>
      </c>
      <c r="W163" s="1139">
        <v>0</v>
      </c>
      <c r="X163" s="1141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138">
        <v>3</v>
      </c>
      <c r="F164" s="1139" t="s">
        <v>775</v>
      </c>
      <c r="G164" s="1139" t="s">
        <v>770</v>
      </c>
      <c r="H164" s="1147">
        <v>24.43</v>
      </c>
      <c r="I164" s="1139">
        <v>5</v>
      </c>
      <c r="J164" s="1139">
        <v>3</v>
      </c>
      <c r="K164" s="1139">
        <v>0</v>
      </c>
      <c r="L164" s="1139">
        <v>2</v>
      </c>
      <c r="M164" s="1139">
        <v>1</v>
      </c>
      <c r="N164" s="1139">
        <v>48</v>
      </c>
      <c r="O164" s="1139">
        <v>0</v>
      </c>
      <c r="P164" s="1139">
        <v>10</v>
      </c>
      <c r="Q164" s="1139">
        <v>40</v>
      </c>
      <c r="R164" s="1139">
        <v>40</v>
      </c>
      <c r="S164" s="1139">
        <v>0</v>
      </c>
      <c r="T164" s="1139">
        <v>0</v>
      </c>
      <c r="U164" s="1139">
        <v>25</v>
      </c>
      <c r="V164" s="1139">
        <v>19</v>
      </c>
      <c r="W164" s="1139">
        <v>19</v>
      </c>
      <c r="X164" s="114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1138">
        <v>4</v>
      </c>
      <c r="F165" s="1139" t="s">
        <v>628</v>
      </c>
      <c r="G165" s="1139" t="s">
        <v>770</v>
      </c>
      <c r="H165" s="1147">
        <v>23.59</v>
      </c>
      <c r="I165" s="1139">
        <v>6</v>
      </c>
      <c r="J165" s="1139">
        <v>1</v>
      </c>
      <c r="K165" s="1139">
        <v>0</v>
      </c>
      <c r="L165" s="1139">
        <v>1</v>
      </c>
      <c r="M165" s="1139">
        <v>1</v>
      </c>
      <c r="N165" s="1139">
        <v>0</v>
      </c>
      <c r="O165" s="1139">
        <v>0</v>
      </c>
      <c r="P165" s="1139">
        <v>20</v>
      </c>
      <c r="Q165" s="1139">
        <v>84</v>
      </c>
      <c r="R165" s="1139">
        <v>0</v>
      </c>
      <c r="S165" s="1139">
        <v>50</v>
      </c>
      <c r="T165" s="1139">
        <v>0</v>
      </c>
      <c r="U165" s="1139">
        <v>22</v>
      </c>
      <c r="V165" s="1139">
        <v>24</v>
      </c>
      <c r="W165" s="1139">
        <v>0</v>
      </c>
      <c r="X165" s="1141">
        <v>21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138">
        <v>5</v>
      </c>
      <c r="F166" s="1139" t="s">
        <v>615</v>
      </c>
      <c r="G166" s="1139" t="s">
        <v>769</v>
      </c>
      <c r="H166" s="1147">
        <v>24.55</v>
      </c>
      <c r="I166" s="1139">
        <v>6</v>
      </c>
      <c r="J166" s="1139">
        <v>2</v>
      </c>
      <c r="K166" s="1139">
        <v>0</v>
      </c>
      <c r="L166" s="1139">
        <v>0</v>
      </c>
      <c r="M166" s="1139">
        <v>1</v>
      </c>
      <c r="N166" s="1139">
        <v>0</v>
      </c>
      <c r="O166" s="1139">
        <v>0</v>
      </c>
      <c r="P166" s="1139">
        <v>20</v>
      </c>
      <c r="Q166" s="1139">
        <v>0</v>
      </c>
      <c r="R166" s="1139">
        <v>0</v>
      </c>
      <c r="S166" s="1139">
        <v>0</v>
      </c>
      <c r="T166" s="1139">
        <v>0</v>
      </c>
      <c r="U166" s="1139">
        <v>17</v>
      </c>
      <c r="V166" s="1139">
        <v>0</v>
      </c>
      <c r="W166" s="1139">
        <v>0</v>
      </c>
      <c r="X166" s="1141">
        <v>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138">
        <v>6</v>
      </c>
      <c r="F167" s="1139" t="s">
        <v>614</v>
      </c>
      <c r="G167" s="1139" t="s">
        <v>770</v>
      </c>
      <c r="H167" s="1147">
        <v>21.39</v>
      </c>
      <c r="I167" s="1139">
        <v>3</v>
      </c>
      <c r="J167" s="1139">
        <v>2</v>
      </c>
      <c r="K167" s="1139">
        <v>0</v>
      </c>
      <c r="L167" s="1139">
        <v>1</v>
      </c>
      <c r="M167" s="1139">
        <v>1</v>
      </c>
      <c r="N167" s="1139">
        <v>0</v>
      </c>
      <c r="O167" s="1139">
        <v>16</v>
      </c>
      <c r="P167" s="1139">
        <v>0</v>
      </c>
      <c r="Q167" s="1139">
        <v>106</v>
      </c>
      <c r="R167" s="1139">
        <v>0</v>
      </c>
      <c r="S167" s="1139">
        <v>10</v>
      </c>
      <c r="T167" s="1139">
        <v>23</v>
      </c>
      <c r="U167" s="1139">
        <v>0</v>
      </c>
      <c r="V167" s="1139">
        <v>18</v>
      </c>
      <c r="W167" s="1139">
        <v>0</v>
      </c>
      <c r="X167" s="1141">
        <v>32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138">
        <v>7</v>
      </c>
      <c r="F168" s="1139" t="s">
        <v>640</v>
      </c>
      <c r="G168" s="1139" t="s">
        <v>769</v>
      </c>
      <c r="H168" s="1147">
        <v>25.11</v>
      </c>
      <c r="I168" s="1139">
        <v>5</v>
      </c>
      <c r="J168" s="1139">
        <v>2</v>
      </c>
      <c r="K168" s="1139">
        <v>1</v>
      </c>
      <c r="L168" s="1139">
        <v>0</v>
      </c>
      <c r="M168" s="1139">
        <v>1</v>
      </c>
      <c r="N168" s="1139">
        <v>0</v>
      </c>
      <c r="O168" s="1139">
        <v>25</v>
      </c>
      <c r="P168" s="1139">
        <v>0</v>
      </c>
      <c r="Q168" s="1139">
        <v>0</v>
      </c>
      <c r="R168" s="1139">
        <v>0</v>
      </c>
      <c r="S168" s="1139">
        <v>0</v>
      </c>
      <c r="T168" s="1139">
        <v>14</v>
      </c>
      <c r="U168" s="1139">
        <v>0</v>
      </c>
      <c r="V168" s="1139">
        <v>0</v>
      </c>
      <c r="W168" s="1139">
        <v>0</v>
      </c>
      <c r="X168" s="1141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1138">
        <v>8</v>
      </c>
      <c r="F169" s="1139" t="s">
        <v>635</v>
      </c>
      <c r="G169" s="1139" t="s">
        <v>770</v>
      </c>
      <c r="H169" s="1147">
        <v>26.37</v>
      </c>
      <c r="I169" s="1139">
        <v>2</v>
      </c>
      <c r="J169" s="1139">
        <v>2</v>
      </c>
      <c r="K169" s="1139">
        <v>0</v>
      </c>
      <c r="L169" s="1139">
        <v>1</v>
      </c>
      <c r="M169" s="1139">
        <v>1</v>
      </c>
      <c r="N169" s="1139">
        <v>0</v>
      </c>
      <c r="O169" s="1139">
        <v>40</v>
      </c>
      <c r="P169" s="1139">
        <v>40</v>
      </c>
      <c r="Q169" s="1139">
        <v>56</v>
      </c>
      <c r="R169" s="1139">
        <v>0</v>
      </c>
      <c r="S169" s="1139">
        <v>0</v>
      </c>
      <c r="T169" s="1139">
        <v>19</v>
      </c>
      <c r="U169" s="1139">
        <v>20</v>
      </c>
      <c r="V169" s="1139">
        <v>18</v>
      </c>
      <c r="W169" s="1139">
        <v>0</v>
      </c>
      <c r="X169" s="1141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138">
        <v>9</v>
      </c>
      <c r="F170" s="1139" t="s">
        <v>1</v>
      </c>
      <c r="G170" s="1139"/>
      <c r="H170" s="1147"/>
      <c r="I170" s="1139">
        <v>0</v>
      </c>
      <c r="J170" s="1139">
        <v>0</v>
      </c>
      <c r="K170" s="1139">
        <v>0</v>
      </c>
      <c r="L170" s="1139">
        <v>0</v>
      </c>
      <c r="M170" s="1139">
        <v>0</v>
      </c>
      <c r="N170" s="1139">
        <v>0</v>
      </c>
      <c r="O170" s="1139">
        <v>0</v>
      </c>
      <c r="P170" s="1139">
        <v>0</v>
      </c>
      <c r="Q170" s="1139">
        <v>0</v>
      </c>
      <c r="R170" s="1139">
        <v>0</v>
      </c>
      <c r="S170" s="1139">
        <v>0</v>
      </c>
      <c r="T170" s="1139">
        <v>0</v>
      </c>
      <c r="U170" s="1139">
        <v>0</v>
      </c>
      <c r="V170" s="1139">
        <v>0</v>
      </c>
      <c r="W170" s="1139">
        <v>0</v>
      </c>
      <c r="X170" s="114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42">
        <v>10</v>
      </c>
      <c r="F171" s="1143" t="s">
        <v>1</v>
      </c>
      <c r="G171" s="1143"/>
      <c r="H171" s="1148"/>
      <c r="I171" s="1143">
        <v>0</v>
      </c>
      <c r="J171" s="1143">
        <v>0</v>
      </c>
      <c r="K171" s="1143">
        <v>0</v>
      </c>
      <c r="L171" s="1143">
        <v>0</v>
      </c>
      <c r="M171" s="1143">
        <v>0</v>
      </c>
      <c r="N171" s="1143">
        <v>0</v>
      </c>
      <c r="O171" s="1143">
        <v>0</v>
      </c>
      <c r="P171" s="1143">
        <v>0</v>
      </c>
      <c r="Q171" s="1143">
        <v>0</v>
      </c>
      <c r="R171" s="1143">
        <v>0</v>
      </c>
      <c r="S171" s="1143">
        <v>0</v>
      </c>
      <c r="T171" s="1143">
        <v>0</v>
      </c>
      <c r="U171" s="1143">
        <v>0</v>
      </c>
      <c r="V171" s="1143">
        <v>0</v>
      </c>
      <c r="W171" s="1143">
        <v>0</v>
      </c>
      <c r="X171" s="114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C14" sqref="AC1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233" t="s">
        <v>749</v>
      </c>
      <c r="F6" s="1234" t="s">
        <v>750</v>
      </c>
      <c r="G6" s="1234" t="s">
        <v>751</v>
      </c>
      <c r="H6" s="1234" t="s">
        <v>752</v>
      </c>
      <c r="I6" s="1234" t="s">
        <v>753</v>
      </c>
      <c r="J6" s="1234" t="s">
        <v>754</v>
      </c>
      <c r="K6" s="1234" t="s">
        <v>755</v>
      </c>
      <c r="L6" s="1234"/>
      <c r="M6" s="1234"/>
      <c r="N6" s="1234"/>
      <c r="O6" s="1234"/>
      <c r="P6" s="1234"/>
      <c r="Q6" s="1234"/>
      <c r="R6" s="1234"/>
      <c r="S6" s="1234"/>
      <c r="T6" s="1234"/>
      <c r="U6" s="1234"/>
      <c r="V6" s="1234"/>
      <c r="W6" s="1234"/>
      <c r="X6" s="1235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243">
        <v>1</v>
      </c>
      <c r="F7" s="1244">
        <v>6</v>
      </c>
      <c r="G7" s="1237">
        <v>7</v>
      </c>
      <c r="H7" s="1237">
        <v>5</v>
      </c>
      <c r="I7" s="1238">
        <v>22</v>
      </c>
      <c r="J7" s="1238">
        <v>18</v>
      </c>
      <c r="K7" s="1237">
        <v>80</v>
      </c>
      <c r="L7" s="1237"/>
      <c r="M7" s="1237"/>
      <c r="N7" s="1237"/>
      <c r="O7" s="1237"/>
      <c r="P7" s="1237"/>
      <c r="Q7" s="1237"/>
      <c r="R7" s="1237"/>
      <c r="S7" s="1237"/>
      <c r="T7" s="1237"/>
      <c r="U7" s="1237"/>
      <c r="V7" s="1237"/>
      <c r="W7" s="1237"/>
      <c r="X7" s="1239"/>
      <c r="AA7" s="256">
        <f>IF(E7=D4,0,1)</f>
        <v>0</v>
      </c>
    </row>
    <row r="8" spans="2:28" x14ac:dyDescent="0.25">
      <c r="E8" s="1236" t="s">
        <v>581</v>
      </c>
      <c r="F8" s="1237" t="s">
        <v>63</v>
      </c>
      <c r="G8" s="1237" t="s">
        <v>756</v>
      </c>
      <c r="H8" s="1237" t="s">
        <v>757</v>
      </c>
      <c r="I8" s="1238" t="s">
        <v>66</v>
      </c>
      <c r="J8" s="1238" t="s">
        <v>67</v>
      </c>
      <c r="K8" s="1237" t="s">
        <v>68</v>
      </c>
      <c r="L8" s="1237" t="s">
        <v>69</v>
      </c>
      <c r="M8" s="1237" t="s">
        <v>22</v>
      </c>
      <c r="N8" s="1237" t="s">
        <v>758</v>
      </c>
      <c r="O8" s="1237" t="s">
        <v>759</v>
      </c>
      <c r="P8" s="1237" t="s">
        <v>760</v>
      </c>
      <c r="Q8" s="1237" t="s">
        <v>761</v>
      </c>
      <c r="R8" s="1237" t="s">
        <v>762</v>
      </c>
      <c r="S8" s="1237" t="s">
        <v>763</v>
      </c>
      <c r="T8" s="1237" t="s">
        <v>764</v>
      </c>
      <c r="U8" s="1237" t="s">
        <v>765</v>
      </c>
      <c r="V8" s="1237" t="s">
        <v>766</v>
      </c>
      <c r="W8" s="1237" t="s">
        <v>767</v>
      </c>
      <c r="X8" s="1239" t="s">
        <v>768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236">
        <v>1</v>
      </c>
      <c r="F9" s="1237" t="s">
        <v>780</v>
      </c>
      <c r="G9" s="1237" t="s">
        <v>770</v>
      </c>
      <c r="H9" s="1245">
        <v>19.670000000000002</v>
      </c>
      <c r="I9" s="1237">
        <v>5</v>
      </c>
      <c r="J9" s="1237">
        <v>1</v>
      </c>
      <c r="K9" s="1237">
        <v>0</v>
      </c>
      <c r="L9" s="1237">
        <v>1</v>
      </c>
      <c r="M9" s="1237">
        <v>1</v>
      </c>
      <c r="N9" s="1237">
        <v>0</v>
      </c>
      <c r="O9" s="1237">
        <v>8</v>
      </c>
      <c r="P9" s="1237">
        <v>108</v>
      </c>
      <c r="Q9" s="1237">
        <v>0</v>
      </c>
      <c r="R9" s="1237">
        <v>32</v>
      </c>
      <c r="S9" s="1237">
        <v>0</v>
      </c>
      <c r="T9" s="1237">
        <v>30</v>
      </c>
      <c r="U9" s="1237">
        <v>18</v>
      </c>
      <c r="V9" s="1237">
        <v>0</v>
      </c>
      <c r="W9" s="1237">
        <v>29</v>
      </c>
      <c r="X9" s="1239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236">
        <v>2</v>
      </c>
      <c r="F10" s="1237" t="s">
        <v>661</v>
      </c>
      <c r="G10" s="1237" t="s">
        <v>770</v>
      </c>
      <c r="H10" s="1245">
        <v>27.06</v>
      </c>
      <c r="I10" s="1237">
        <v>7</v>
      </c>
      <c r="J10" s="1237">
        <v>4</v>
      </c>
      <c r="K10" s="1237">
        <v>1</v>
      </c>
      <c r="L10" s="1237">
        <v>2</v>
      </c>
      <c r="M10" s="1237">
        <v>1</v>
      </c>
      <c r="N10" s="1237">
        <v>20</v>
      </c>
      <c r="O10" s="1237">
        <v>2</v>
      </c>
      <c r="P10" s="1237">
        <v>16</v>
      </c>
      <c r="Q10" s="1237">
        <v>0</v>
      </c>
      <c r="R10" s="1237">
        <v>0</v>
      </c>
      <c r="S10" s="1237">
        <v>96</v>
      </c>
      <c r="T10" s="1237">
        <v>22</v>
      </c>
      <c r="U10" s="1237">
        <v>17</v>
      </c>
      <c r="V10" s="1237">
        <v>0</v>
      </c>
      <c r="W10" s="1237">
        <v>0</v>
      </c>
      <c r="X10" s="1239">
        <v>12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1236">
        <v>3</v>
      </c>
      <c r="F11" s="1237" t="s">
        <v>777</v>
      </c>
      <c r="G11" s="1237" t="s">
        <v>770</v>
      </c>
      <c r="H11" s="1245">
        <v>27.83</v>
      </c>
      <c r="I11" s="1237">
        <v>6</v>
      </c>
      <c r="J11" s="1237">
        <v>2</v>
      </c>
      <c r="K11" s="1237">
        <v>0</v>
      </c>
      <c r="L11" s="1237">
        <v>1</v>
      </c>
      <c r="M11" s="1237">
        <v>1</v>
      </c>
      <c r="N11" s="1237">
        <v>0</v>
      </c>
      <c r="O11" s="1237">
        <v>56</v>
      </c>
      <c r="P11" s="1237">
        <v>40</v>
      </c>
      <c r="Q11" s="1237">
        <v>40</v>
      </c>
      <c r="R11" s="1237">
        <v>0</v>
      </c>
      <c r="S11" s="1237">
        <v>0</v>
      </c>
      <c r="T11" s="1237">
        <v>17</v>
      </c>
      <c r="U11" s="1237">
        <v>21</v>
      </c>
      <c r="V11" s="1237">
        <v>16</v>
      </c>
      <c r="W11" s="1237">
        <v>0</v>
      </c>
      <c r="X11" s="1239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1236">
        <v>4</v>
      </c>
      <c r="F12" s="1237" t="s">
        <v>781</v>
      </c>
      <c r="G12" s="1237" t="s">
        <v>769</v>
      </c>
      <c r="H12" s="1245">
        <v>22.62</v>
      </c>
      <c r="I12" s="1237">
        <v>4</v>
      </c>
      <c r="J12" s="1237">
        <v>1</v>
      </c>
      <c r="K12" s="1237">
        <v>0</v>
      </c>
      <c r="L12" s="1237">
        <v>0</v>
      </c>
      <c r="M12" s="1237">
        <v>1</v>
      </c>
      <c r="N12" s="1237">
        <v>0</v>
      </c>
      <c r="O12" s="1237">
        <v>0</v>
      </c>
      <c r="P12" s="1237">
        <v>0</v>
      </c>
      <c r="Q12" s="1237">
        <v>20</v>
      </c>
      <c r="R12" s="1237">
        <v>0</v>
      </c>
      <c r="S12" s="1237">
        <v>0</v>
      </c>
      <c r="T12" s="1237">
        <v>0</v>
      </c>
      <c r="U12" s="1237">
        <v>0</v>
      </c>
      <c r="V12" s="1237">
        <v>23</v>
      </c>
      <c r="W12" s="1237">
        <v>0</v>
      </c>
      <c r="X12" s="1239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236">
        <v>5</v>
      </c>
      <c r="F13" s="1237" t="s">
        <v>684</v>
      </c>
      <c r="G13" s="1237" t="s">
        <v>770</v>
      </c>
      <c r="H13" s="1245">
        <v>24.93</v>
      </c>
      <c r="I13" s="1237">
        <v>6</v>
      </c>
      <c r="J13" s="1237">
        <v>2</v>
      </c>
      <c r="K13" s="1237">
        <v>0</v>
      </c>
      <c r="L13" s="1237">
        <v>1</v>
      </c>
      <c r="M13" s="1237">
        <v>1</v>
      </c>
      <c r="N13" s="1237">
        <v>0</v>
      </c>
      <c r="O13" s="1237">
        <v>0</v>
      </c>
      <c r="P13" s="1237">
        <v>24</v>
      </c>
      <c r="Q13" s="1237">
        <v>0</v>
      </c>
      <c r="R13" s="1237">
        <v>78</v>
      </c>
      <c r="S13" s="1237">
        <v>90</v>
      </c>
      <c r="T13" s="1237">
        <v>0</v>
      </c>
      <c r="U13" s="1237">
        <v>17</v>
      </c>
      <c r="V13" s="1237">
        <v>0</v>
      </c>
      <c r="W13" s="1237">
        <v>17</v>
      </c>
      <c r="X13" s="1239">
        <v>21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36">
        <v>6</v>
      </c>
      <c r="F14" s="1237" t="s">
        <v>610</v>
      </c>
      <c r="G14" s="1237" t="s">
        <v>770</v>
      </c>
      <c r="H14" s="1245">
        <v>22.94</v>
      </c>
      <c r="I14" s="1237">
        <v>2</v>
      </c>
      <c r="J14" s="1237">
        <v>4</v>
      </c>
      <c r="K14" s="1237">
        <v>0</v>
      </c>
      <c r="L14" s="1237">
        <v>1</v>
      </c>
      <c r="M14" s="1237">
        <v>1</v>
      </c>
      <c r="N14" s="1237">
        <v>0</v>
      </c>
      <c r="O14" s="1237">
        <v>0</v>
      </c>
      <c r="P14" s="1237">
        <v>0</v>
      </c>
      <c r="Q14" s="1237">
        <v>16</v>
      </c>
      <c r="R14" s="1237">
        <v>24</v>
      </c>
      <c r="S14" s="1237">
        <v>8</v>
      </c>
      <c r="T14" s="1237">
        <v>0</v>
      </c>
      <c r="U14" s="1237">
        <v>0</v>
      </c>
      <c r="V14" s="1237">
        <v>16</v>
      </c>
      <c r="W14" s="1237">
        <v>19</v>
      </c>
      <c r="X14" s="1239">
        <v>28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1236">
        <v>7</v>
      </c>
      <c r="F15" s="1237" t="s">
        <v>608</v>
      </c>
      <c r="G15" s="1237" t="s">
        <v>769</v>
      </c>
      <c r="H15" s="1245">
        <v>23.44</v>
      </c>
      <c r="I15" s="1237">
        <v>4</v>
      </c>
      <c r="J15" s="1237">
        <v>0</v>
      </c>
      <c r="K15" s="1237">
        <v>0</v>
      </c>
      <c r="L15" s="1237">
        <v>0</v>
      </c>
      <c r="M15" s="1237">
        <v>1</v>
      </c>
      <c r="N15" s="1237">
        <v>0</v>
      </c>
      <c r="O15" s="1237">
        <v>82</v>
      </c>
      <c r="P15" s="1237">
        <v>80</v>
      </c>
      <c r="Q15" s="1237">
        <v>0</v>
      </c>
      <c r="R15" s="1237">
        <v>0</v>
      </c>
      <c r="S15" s="1237">
        <v>0</v>
      </c>
      <c r="T15" s="1237">
        <v>20</v>
      </c>
      <c r="U15" s="1237">
        <v>21</v>
      </c>
      <c r="V15" s="1237">
        <v>0</v>
      </c>
      <c r="W15" s="1237">
        <v>0</v>
      </c>
      <c r="X15" s="1239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236">
        <v>8</v>
      </c>
      <c r="F16" s="1237" t="s">
        <v>778</v>
      </c>
      <c r="G16" s="1237" t="s">
        <v>770</v>
      </c>
      <c r="H16" s="1245">
        <v>25.32</v>
      </c>
      <c r="I16" s="1237">
        <v>8</v>
      </c>
      <c r="J16" s="1237">
        <v>2</v>
      </c>
      <c r="K16" s="1237">
        <v>1</v>
      </c>
      <c r="L16" s="1237">
        <v>1</v>
      </c>
      <c r="M16" s="1237">
        <v>1</v>
      </c>
      <c r="N16" s="1237">
        <v>0</v>
      </c>
      <c r="O16" s="1237">
        <v>0</v>
      </c>
      <c r="P16" s="1237">
        <v>107</v>
      </c>
      <c r="Q16" s="1237">
        <v>50</v>
      </c>
      <c r="R16" s="1237">
        <v>0</v>
      </c>
      <c r="S16" s="1237">
        <v>60</v>
      </c>
      <c r="T16" s="1237">
        <v>0</v>
      </c>
      <c r="U16" s="1237">
        <v>21</v>
      </c>
      <c r="V16" s="1237">
        <v>18</v>
      </c>
      <c r="W16" s="1237">
        <v>0</v>
      </c>
      <c r="X16" s="1239">
        <v>17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236">
        <v>9</v>
      </c>
      <c r="F17" s="1237" t="s">
        <v>1</v>
      </c>
      <c r="G17" s="1237"/>
      <c r="H17" s="1245"/>
      <c r="I17" s="1237">
        <v>0</v>
      </c>
      <c r="J17" s="1237">
        <v>0</v>
      </c>
      <c r="K17" s="1237">
        <v>0</v>
      </c>
      <c r="L17" s="1237">
        <v>0</v>
      </c>
      <c r="M17" s="1237">
        <v>0</v>
      </c>
      <c r="N17" s="1237">
        <v>0</v>
      </c>
      <c r="O17" s="1237">
        <v>0</v>
      </c>
      <c r="P17" s="1237">
        <v>0</v>
      </c>
      <c r="Q17" s="1237">
        <v>0</v>
      </c>
      <c r="R17" s="1237">
        <v>0</v>
      </c>
      <c r="S17" s="1237">
        <v>0</v>
      </c>
      <c r="T17" s="1237">
        <v>0</v>
      </c>
      <c r="U17" s="1237">
        <v>0</v>
      </c>
      <c r="V17" s="1237">
        <v>0</v>
      </c>
      <c r="W17" s="1237">
        <v>0</v>
      </c>
      <c r="X17" s="1239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240">
        <v>10</v>
      </c>
      <c r="F18" s="1241" t="s">
        <v>1</v>
      </c>
      <c r="G18" s="1241"/>
      <c r="H18" s="1246"/>
      <c r="I18" s="1241">
        <v>0</v>
      </c>
      <c r="J18" s="1241">
        <v>0</v>
      </c>
      <c r="K18" s="1241">
        <v>0</v>
      </c>
      <c r="L18" s="1241">
        <v>0</v>
      </c>
      <c r="M18" s="1241">
        <v>0</v>
      </c>
      <c r="N18" s="1241">
        <v>0</v>
      </c>
      <c r="O18" s="1241">
        <v>0</v>
      </c>
      <c r="P18" s="1241">
        <v>0</v>
      </c>
      <c r="Q18" s="1241">
        <v>0</v>
      </c>
      <c r="R18" s="1241">
        <v>0</v>
      </c>
      <c r="S18" s="1241">
        <v>0</v>
      </c>
      <c r="T18" s="1241">
        <v>0</v>
      </c>
      <c r="U18" s="1241">
        <v>0</v>
      </c>
      <c r="V18" s="1241">
        <v>0</v>
      </c>
      <c r="W18" s="1241">
        <v>0</v>
      </c>
      <c r="X18" s="1242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7</v>
      </c>
      <c r="G24" s="354">
        <v>10</v>
      </c>
      <c r="H24" s="354">
        <v>2</v>
      </c>
      <c r="I24" s="355">
        <v>26</v>
      </c>
      <c r="J24" s="355">
        <v>6</v>
      </c>
      <c r="K24" s="354">
        <v>79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39</v>
      </c>
      <c r="C26" s="256">
        <f ca="1">Y26</f>
        <v>39</v>
      </c>
      <c r="E26" s="353">
        <v>1</v>
      </c>
      <c r="F26" s="354" t="s">
        <v>821</v>
      </c>
      <c r="G26" s="354" t="s">
        <v>770</v>
      </c>
      <c r="H26" s="362">
        <v>24.19</v>
      </c>
      <c r="I26" s="354">
        <v>4</v>
      </c>
      <c r="J26" s="354">
        <v>2</v>
      </c>
      <c r="K26" s="354">
        <v>2</v>
      </c>
      <c r="L26" s="354">
        <v>1</v>
      </c>
      <c r="M26" s="354">
        <v>1</v>
      </c>
      <c r="N26" s="354">
        <v>0</v>
      </c>
      <c r="O26" s="354">
        <v>57</v>
      </c>
      <c r="P26" s="354">
        <v>56</v>
      </c>
      <c r="Q26" s="354">
        <v>0</v>
      </c>
      <c r="R26" s="354">
        <v>8</v>
      </c>
      <c r="S26" s="354">
        <v>0</v>
      </c>
      <c r="T26" s="354">
        <v>17</v>
      </c>
      <c r="U26" s="354">
        <v>20</v>
      </c>
      <c r="V26" s="354">
        <v>0</v>
      </c>
      <c r="W26" s="354">
        <v>28</v>
      </c>
      <c r="X26" s="356">
        <v>0</v>
      </c>
      <c r="Y26" s="256">
        <f t="shared" ref="Y26:Y35" ca="1" si="7">VLOOKUP(F26,PlayerN,3,FALSE)</f>
        <v>39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353">
        <v>2</v>
      </c>
      <c r="F27" s="354" t="s">
        <v>622</v>
      </c>
      <c r="G27" s="354" t="s">
        <v>770</v>
      </c>
      <c r="H27" s="362">
        <v>22.94</v>
      </c>
      <c r="I27" s="354">
        <v>4</v>
      </c>
      <c r="J27" s="354">
        <v>2</v>
      </c>
      <c r="K27" s="354">
        <v>1</v>
      </c>
      <c r="L27" s="354">
        <v>1</v>
      </c>
      <c r="M27" s="354">
        <v>1</v>
      </c>
      <c r="N27" s="354">
        <v>0</v>
      </c>
      <c r="O27" s="354">
        <v>0</v>
      </c>
      <c r="P27" s="354">
        <v>52</v>
      </c>
      <c r="Q27" s="354">
        <v>4</v>
      </c>
      <c r="R27" s="354">
        <v>0</v>
      </c>
      <c r="S27" s="354">
        <v>110</v>
      </c>
      <c r="T27" s="354">
        <v>0</v>
      </c>
      <c r="U27" s="354">
        <v>21</v>
      </c>
      <c r="V27" s="354">
        <v>25</v>
      </c>
      <c r="W27" s="354">
        <v>0</v>
      </c>
      <c r="X27" s="356">
        <v>18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353">
        <v>3</v>
      </c>
      <c r="F28" s="354" t="s">
        <v>611</v>
      </c>
      <c r="G28" s="354" t="s">
        <v>770</v>
      </c>
      <c r="H28" s="362">
        <v>24.24</v>
      </c>
      <c r="I28" s="354">
        <v>6</v>
      </c>
      <c r="J28" s="354">
        <v>3</v>
      </c>
      <c r="K28" s="354">
        <v>1</v>
      </c>
      <c r="L28" s="354">
        <v>1</v>
      </c>
      <c r="M28" s="354">
        <v>1</v>
      </c>
      <c r="N28" s="354">
        <v>0</v>
      </c>
      <c r="O28" s="354">
        <v>5</v>
      </c>
      <c r="P28" s="354">
        <v>24</v>
      </c>
      <c r="Q28" s="354">
        <v>60</v>
      </c>
      <c r="R28" s="354">
        <v>0</v>
      </c>
      <c r="S28" s="354">
        <v>0</v>
      </c>
      <c r="T28" s="354">
        <v>26</v>
      </c>
      <c r="U28" s="354">
        <v>18</v>
      </c>
      <c r="V28" s="354">
        <v>18</v>
      </c>
      <c r="W28" s="354">
        <v>0</v>
      </c>
      <c r="X28" s="356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353">
        <v>4</v>
      </c>
      <c r="F29" s="354" t="s">
        <v>788</v>
      </c>
      <c r="G29" s="354" t="s">
        <v>770</v>
      </c>
      <c r="H29" s="362">
        <v>21.62</v>
      </c>
      <c r="I29" s="354">
        <v>5</v>
      </c>
      <c r="J29" s="354">
        <v>1</v>
      </c>
      <c r="K29" s="354">
        <v>1</v>
      </c>
      <c r="L29" s="354">
        <v>2</v>
      </c>
      <c r="M29" s="354">
        <v>1</v>
      </c>
      <c r="N29" s="354">
        <v>20</v>
      </c>
      <c r="O29" s="354">
        <v>8</v>
      </c>
      <c r="P29" s="354">
        <v>0</v>
      </c>
      <c r="Q29" s="354">
        <v>2</v>
      </c>
      <c r="R29" s="354">
        <v>10</v>
      </c>
      <c r="S29" s="354">
        <v>0</v>
      </c>
      <c r="T29" s="354">
        <v>22</v>
      </c>
      <c r="U29" s="354">
        <v>0</v>
      </c>
      <c r="V29" s="354">
        <v>22</v>
      </c>
      <c r="W29" s="354">
        <v>25</v>
      </c>
      <c r="X29" s="356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353">
        <v>5</v>
      </c>
      <c r="F30" s="354" t="s">
        <v>789</v>
      </c>
      <c r="G30" s="354" t="s">
        <v>770</v>
      </c>
      <c r="H30" s="362">
        <v>24.24</v>
      </c>
      <c r="I30" s="354">
        <v>7</v>
      </c>
      <c r="J30" s="354">
        <v>1</v>
      </c>
      <c r="K30" s="354">
        <v>0</v>
      </c>
      <c r="L30" s="354">
        <v>1</v>
      </c>
      <c r="M30" s="354">
        <v>1</v>
      </c>
      <c r="N30" s="354">
        <v>0</v>
      </c>
      <c r="O30" s="354">
        <v>35</v>
      </c>
      <c r="P30" s="354">
        <v>40</v>
      </c>
      <c r="Q30" s="354">
        <v>0</v>
      </c>
      <c r="R30" s="354">
        <v>28</v>
      </c>
      <c r="S30" s="354">
        <v>0</v>
      </c>
      <c r="T30" s="354">
        <v>17</v>
      </c>
      <c r="U30" s="354">
        <v>23</v>
      </c>
      <c r="V30" s="354">
        <v>0</v>
      </c>
      <c r="W30" s="354">
        <v>21</v>
      </c>
      <c r="X30" s="35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621</v>
      </c>
      <c r="G31" s="354" t="s">
        <v>769</v>
      </c>
      <c r="H31" s="362">
        <v>18.16</v>
      </c>
      <c r="I31" s="354">
        <v>3</v>
      </c>
      <c r="J31" s="354">
        <v>1</v>
      </c>
      <c r="K31" s="354">
        <v>0</v>
      </c>
      <c r="L31" s="354">
        <v>0</v>
      </c>
      <c r="M31" s="354">
        <v>1</v>
      </c>
      <c r="N31" s="354">
        <v>0</v>
      </c>
      <c r="O31" s="354">
        <v>34</v>
      </c>
      <c r="P31" s="354">
        <v>5</v>
      </c>
      <c r="Q31" s="354">
        <v>0</v>
      </c>
      <c r="R31" s="354">
        <v>0</v>
      </c>
      <c r="S31" s="354">
        <v>0</v>
      </c>
      <c r="T31" s="354">
        <v>25</v>
      </c>
      <c r="U31" s="354">
        <v>30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791</v>
      </c>
      <c r="G32" s="354" t="s">
        <v>770</v>
      </c>
      <c r="H32" s="362">
        <v>21.17</v>
      </c>
      <c r="I32" s="354">
        <v>7</v>
      </c>
      <c r="J32" s="354">
        <v>0</v>
      </c>
      <c r="K32" s="354">
        <v>0</v>
      </c>
      <c r="L32" s="354">
        <v>2</v>
      </c>
      <c r="M32" s="354">
        <v>1</v>
      </c>
      <c r="N32" s="354">
        <v>58</v>
      </c>
      <c r="O32" s="354">
        <v>46</v>
      </c>
      <c r="P32" s="354">
        <v>46</v>
      </c>
      <c r="Q32" s="354">
        <v>46</v>
      </c>
      <c r="R32" s="354">
        <v>0</v>
      </c>
      <c r="S32" s="354">
        <v>0</v>
      </c>
      <c r="T32" s="354">
        <v>23</v>
      </c>
      <c r="U32" s="354">
        <v>24</v>
      </c>
      <c r="V32" s="354">
        <v>24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353">
        <v>8</v>
      </c>
      <c r="F33" s="354" t="s">
        <v>682</v>
      </c>
      <c r="G33" s="354" t="s">
        <v>770</v>
      </c>
      <c r="H33" s="362">
        <v>26.84</v>
      </c>
      <c r="I33" s="354">
        <v>6</v>
      </c>
      <c r="J33" s="354">
        <v>1</v>
      </c>
      <c r="K33" s="354">
        <v>0</v>
      </c>
      <c r="L33" s="354">
        <v>2</v>
      </c>
      <c r="M33" s="354">
        <v>1</v>
      </c>
      <c r="N33" s="354">
        <v>32</v>
      </c>
      <c r="O33" s="354">
        <v>32</v>
      </c>
      <c r="P33" s="354">
        <v>40</v>
      </c>
      <c r="Q33" s="354">
        <v>48</v>
      </c>
      <c r="R33" s="354">
        <v>0</v>
      </c>
      <c r="S33" s="354">
        <v>0</v>
      </c>
      <c r="T33" s="354">
        <v>18</v>
      </c>
      <c r="U33" s="354">
        <v>17</v>
      </c>
      <c r="V33" s="354">
        <v>21</v>
      </c>
      <c r="W33" s="354">
        <v>0</v>
      </c>
      <c r="X33" s="356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219" t="s">
        <v>749</v>
      </c>
      <c r="F40" s="1220" t="s">
        <v>750</v>
      </c>
      <c r="G40" s="1220" t="s">
        <v>751</v>
      </c>
      <c r="H40" s="1220" t="s">
        <v>752</v>
      </c>
      <c r="I40" s="1220" t="s">
        <v>753</v>
      </c>
      <c r="J40" s="1220" t="s">
        <v>754</v>
      </c>
      <c r="K40" s="1220" t="s">
        <v>755</v>
      </c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29">
        <v>3</v>
      </c>
      <c r="F41" s="1230">
        <v>9</v>
      </c>
      <c r="G41" s="1223">
        <v>5</v>
      </c>
      <c r="H41" s="1223">
        <v>7</v>
      </c>
      <c r="I41" s="1224">
        <v>15</v>
      </c>
      <c r="J41" s="1224">
        <v>21</v>
      </c>
      <c r="K41" s="1223">
        <v>67</v>
      </c>
      <c r="L41" s="1223"/>
      <c r="M41" s="1223"/>
      <c r="N41" s="1223"/>
      <c r="O41" s="1223"/>
      <c r="P41" s="1223"/>
      <c r="Q41" s="1223"/>
      <c r="R41" s="1223"/>
      <c r="S41" s="1223"/>
      <c r="T41" s="1223"/>
      <c r="U41" s="1223"/>
      <c r="V41" s="1223"/>
      <c r="W41" s="1223"/>
      <c r="X41" s="1225"/>
      <c r="AA41" s="256">
        <f>IF(E41=D38,0,1)</f>
        <v>0</v>
      </c>
    </row>
    <row r="42" spans="2:28" x14ac:dyDescent="0.25">
      <c r="E42" s="1222" t="s">
        <v>581</v>
      </c>
      <c r="F42" s="1223" t="s">
        <v>63</v>
      </c>
      <c r="G42" s="1223" t="s">
        <v>756</v>
      </c>
      <c r="H42" s="1223" t="s">
        <v>757</v>
      </c>
      <c r="I42" s="1224" t="s">
        <v>66</v>
      </c>
      <c r="J42" s="1224" t="s">
        <v>67</v>
      </c>
      <c r="K42" s="1223" t="s">
        <v>68</v>
      </c>
      <c r="L42" s="1223" t="s">
        <v>69</v>
      </c>
      <c r="M42" s="1223" t="s">
        <v>22</v>
      </c>
      <c r="N42" s="1223" t="s">
        <v>758</v>
      </c>
      <c r="O42" s="1223" t="s">
        <v>759</v>
      </c>
      <c r="P42" s="1223" t="s">
        <v>760</v>
      </c>
      <c r="Q42" s="1223" t="s">
        <v>761</v>
      </c>
      <c r="R42" s="1223" t="s">
        <v>762</v>
      </c>
      <c r="S42" s="1223" t="s">
        <v>763</v>
      </c>
      <c r="T42" s="1223" t="s">
        <v>764</v>
      </c>
      <c r="U42" s="1223" t="s">
        <v>765</v>
      </c>
      <c r="V42" s="1223" t="s">
        <v>766</v>
      </c>
      <c r="W42" s="1223" t="s">
        <v>767</v>
      </c>
      <c r="X42" s="1225" t="s">
        <v>768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222">
        <v>1</v>
      </c>
      <c r="F43" s="1223" t="s">
        <v>792</v>
      </c>
      <c r="G43" s="1223" t="s">
        <v>770</v>
      </c>
      <c r="H43" s="1231">
        <v>23.23</v>
      </c>
      <c r="I43" s="1223">
        <v>3</v>
      </c>
      <c r="J43" s="1223">
        <v>2</v>
      </c>
      <c r="K43" s="1223">
        <v>0</v>
      </c>
      <c r="L43" s="1223">
        <v>1</v>
      </c>
      <c r="M43" s="1223">
        <v>1</v>
      </c>
      <c r="N43" s="1223">
        <v>0</v>
      </c>
      <c r="O43" s="1223">
        <v>16</v>
      </c>
      <c r="P43" s="1223">
        <v>0</v>
      </c>
      <c r="Q43" s="1223">
        <v>0</v>
      </c>
      <c r="R43" s="1223">
        <v>8</v>
      </c>
      <c r="S43" s="1223">
        <v>57</v>
      </c>
      <c r="T43" s="1223">
        <v>20</v>
      </c>
      <c r="U43" s="1223">
        <v>0</v>
      </c>
      <c r="V43" s="1223">
        <v>0</v>
      </c>
      <c r="W43" s="1223">
        <v>23</v>
      </c>
      <c r="X43" s="1225">
        <v>23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66</v>
      </c>
      <c r="C44" s="256">
        <f t="shared" ref="C44:C50" ca="1" si="15">Y44</f>
        <v>66</v>
      </c>
      <c r="E44" s="1222">
        <v>2</v>
      </c>
      <c r="F44" s="1223" t="s">
        <v>822</v>
      </c>
      <c r="G44" s="1223" t="s">
        <v>770</v>
      </c>
      <c r="H44" s="1231">
        <v>21.62</v>
      </c>
      <c r="I44" s="1223">
        <v>4</v>
      </c>
      <c r="J44" s="1223">
        <v>2</v>
      </c>
      <c r="K44" s="1223">
        <v>1</v>
      </c>
      <c r="L44" s="1223">
        <v>1</v>
      </c>
      <c r="M44" s="1223">
        <v>1</v>
      </c>
      <c r="N44" s="1223">
        <v>0</v>
      </c>
      <c r="O44" s="1223">
        <v>0</v>
      </c>
      <c r="P44" s="1223">
        <v>32</v>
      </c>
      <c r="Q44" s="1223">
        <v>8</v>
      </c>
      <c r="R44" s="1223">
        <v>0</v>
      </c>
      <c r="S44" s="1223">
        <v>52</v>
      </c>
      <c r="T44" s="1223">
        <v>0</v>
      </c>
      <c r="U44" s="1223">
        <v>24</v>
      </c>
      <c r="V44" s="1223">
        <v>23</v>
      </c>
      <c r="W44" s="1223">
        <v>0</v>
      </c>
      <c r="X44" s="1225">
        <v>18</v>
      </c>
      <c r="Y44" s="256">
        <f t="shared" ca="1" si="13"/>
        <v>66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222">
        <v>3</v>
      </c>
      <c r="F45" s="1223" t="s">
        <v>812</v>
      </c>
      <c r="G45" s="1223" t="s">
        <v>769</v>
      </c>
      <c r="H45" s="1231">
        <v>19.11</v>
      </c>
      <c r="I45" s="1223">
        <v>3</v>
      </c>
      <c r="J45" s="1223">
        <v>1</v>
      </c>
      <c r="K45" s="1223">
        <v>1</v>
      </c>
      <c r="L45" s="1223">
        <v>0</v>
      </c>
      <c r="M45" s="1223">
        <v>1</v>
      </c>
      <c r="N45" s="1223">
        <v>0</v>
      </c>
      <c r="O45" s="1223">
        <v>38</v>
      </c>
      <c r="P45" s="1223">
        <v>0</v>
      </c>
      <c r="Q45" s="1223">
        <v>0</v>
      </c>
      <c r="R45" s="1223">
        <v>0</v>
      </c>
      <c r="S45" s="1223">
        <v>0</v>
      </c>
      <c r="T45" s="1223">
        <v>22</v>
      </c>
      <c r="U45" s="1223">
        <v>0</v>
      </c>
      <c r="V45" s="1223">
        <v>0</v>
      </c>
      <c r="W45" s="1223">
        <v>0</v>
      </c>
      <c r="X45" s="1225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222">
        <v>4</v>
      </c>
      <c r="F46" s="1223" t="s">
        <v>794</v>
      </c>
      <c r="G46" s="1223" t="s">
        <v>769</v>
      </c>
      <c r="H46" s="1231">
        <v>20.420000000000002</v>
      </c>
      <c r="I46" s="1223">
        <v>2</v>
      </c>
      <c r="J46" s="1223">
        <v>3</v>
      </c>
      <c r="K46" s="1223">
        <v>0</v>
      </c>
      <c r="L46" s="1223">
        <v>0</v>
      </c>
      <c r="M46" s="1223">
        <v>1</v>
      </c>
      <c r="N46" s="1223">
        <v>0</v>
      </c>
      <c r="O46" s="1223">
        <v>0</v>
      </c>
      <c r="P46" s="1223">
        <v>0</v>
      </c>
      <c r="Q46" s="1223">
        <v>0</v>
      </c>
      <c r="R46" s="1223">
        <v>0</v>
      </c>
      <c r="S46" s="1223">
        <v>0</v>
      </c>
      <c r="T46" s="1223">
        <v>0</v>
      </c>
      <c r="U46" s="1223">
        <v>0</v>
      </c>
      <c r="V46" s="1223">
        <v>0</v>
      </c>
      <c r="W46" s="1223">
        <v>0</v>
      </c>
      <c r="X46" s="1225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222">
        <v>5</v>
      </c>
      <c r="F47" s="1223" t="s">
        <v>633</v>
      </c>
      <c r="G47" s="1223" t="s">
        <v>770</v>
      </c>
      <c r="H47" s="1231">
        <v>25.05</v>
      </c>
      <c r="I47" s="1223">
        <v>3</v>
      </c>
      <c r="J47" s="1223">
        <v>1</v>
      </c>
      <c r="K47" s="1223">
        <v>1</v>
      </c>
      <c r="L47" s="1223">
        <v>1</v>
      </c>
      <c r="M47" s="1223">
        <v>1</v>
      </c>
      <c r="N47" s="1223">
        <v>0</v>
      </c>
      <c r="O47" s="1223">
        <v>24</v>
      </c>
      <c r="P47" s="1223">
        <v>20</v>
      </c>
      <c r="Q47" s="1223">
        <v>46</v>
      </c>
      <c r="R47" s="1223">
        <v>0</v>
      </c>
      <c r="S47" s="1223">
        <v>0</v>
      </c>
      <c r="T47" s="1223">
        <v>20</v>
      </c>
      <c r="U47" s="1223">
        <v>19</v>
      </c>
      <c r="V47" s="1223">
        <v>21</v>
      </c>
      <c r="W47" s="1223">
        <v>0</v>
      </c>
      <c r="X47" s="122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222">
        <v>6</v>
      </c>
      <c r="F48" s="1223" t="s">
        <v>583</v>
      </c>
      <c r="G48" s="1223" t="s">
        <v>770</v>
      </c>
      <c r="H48" s="1231">
        <v>20.63</v>
      </c>
      <c r="I48" s="1223">
        <v>4</v>
      </c>
      <c r="J48" s="1223">
        <v>1</v>
      </c>
      <c r="K48" s="1223">
        <v>1</v>
      </c>
      <c r="L48" s="1223">
        <v>1</v>
      </c>
      <c r="M48" s="1223">
        <v>1</v>
      </c>
      <c r="N48" s="1223">
        <v>0</v>
      </c>
      <c r="O48" s="1223">
        <v>0</v>
      </c>
      <c r="P48" s="1223">
        <v>40</v>
      </c>
      <c r="Q48" s="1223">
        <v>0</v>
      </c>
      <c r="R48" s="1223">
        <v>100</v>
      </c>
      <c r="S48" s="1223">
        <v>16</v>
      </c>
      <c r="T48" s="1223">
        <v>0</v>
      </c>
      <c r="U48" s="1223">
        <v>26</v>
      </c>
      <c r="V48" s="1223">
        <v>0</v>
      </c>
      <c r="W48" s="1223">
        <v>18</v>
      </c>
      <c r="X48" s="1225">
        <v>26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1222">
        <v>7</v>
      </c>
      <c r="F49" s="1223" t="s">
        <v>819</v>
      </c>
      <c r="G49" s="1223" t="s">
        <v>769</v>
      </c>
      <c r="H49" s="1231">
        <v>16.48</v>
      </c>
      <c r="I49" s="1223">
        <v>1</v>
      </c>
      <c r="J49" s="1223">
        <v>1</v>
      </c>
      <c r="K49" s="1223">
        <v>0</v>
      </c>
      <c r="L49" s="1223">
        <v>0</v>
      </c>
      <c r="M49" s="1223">
        <v>1</v>
      </c>
      <c r="N49" s="1223">
        <v>0</v>
      </c>
      <c r="O49" s="1223">
        <v>0</v>
      </c>
      <c r="P49" s="1223">
        <v>0</v>
      </c>
      <c r="Q49" s="1223">
        <v>0</v>
      </c>
      <c r="R49" s="1223">
        <v>0</v>
      </c>
      <c r="S49" s="1223">
        <v>0</v>
      </c>
      <c r="T49" s="1223">
        <v>0</v>
      </c>
      <c r="U49" s="1223">
        <v>0</v>
      </c>
      <c r="V49" s="1223">
        <v>0</v>
      </c>
      <c r="W49" s="1223">
        <v>0</v>
      </c>
      <c r="X49" s="122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222">
        <v>8</v>
      </c>
      <c r="F50" s="1223" t="s">
        <v>584</v>
      </c>
      <c r="G50" s="1223" t="s">
        <v>769</v>
      </c>
      <c r="H50" s="1231">
        <v>25.73</v>
      </c>
      <c r="I50" s="1223">
        <v>4</v>
      </c>
      <c r="J50" s="1223">
        <v>3</v>
      </c>
      <c r="K50" s="1223">
        <v>1</v>
      </c>
      <c r="L50" s="1223">
        <v>1</v>
      </c>
      <c r="M50" s="1223">
        <v>1</v>
      </c>
      <c r="N50" s="1223">
        <v>20</v>
      </c>
      <c r="O50" s="1223">
        <v>32</v>
      </c>
      <c r="P50" s="1223">
        <v>0</v>
      </c>
      <c r="Q50" s="1223">
        <v>0</v>
      </c>
      <c r="R50" s="1223">
        <v>0</v>
      </c>
      <c r="S50" s="1223">
        <v>0</v>
      </c>
      <c r="T50" s="1223">
        <v>16</v>
      </c>
      <c r="U50" s="1223">
        <v>0</v>
      </c>
      <c r="V50" s="1223">
        <v>0</v>
      </c>
      <c r="W50" s="1223">
        <v>0</v>
      </c>
      <c r="X50" s="1225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222">
        <v>9</v>
      </c>
      <c r="F51" s="1223" t="s">
        <v>1</v>
      </c>
      <c r="G51" s="1223"/>
      <c r="H51" s="1231"/>
      <c r="I51" s="1223">
        <v>0</v>
      </c>
      <c r="J51" s="1223">
        <v>0</v>
      </c>
      <c r="K51" s="1223">
        <v>0</v>
      </c>
      <c r="L51" s="1223">
        <v>0</v>
      </c>
      <c r="M51" s="1223">
        <v>0</v>
      </c>
      <c r="N51" s="1223">
        <v>0</v>
      </c>
      <c r="O51" s="1223">
        <v>0</v>
      </c>
      <c r="P51" s="1223">
        <v>0</v>
      </c>
      <c r="Q51" s="1223">
        <v>0</v>
      </c>
      <c r="R51" s="1223">
        <v>0</v>
      </c>
      <c r="S51" s="1223">
        <v>0</v>
      </c>
      <c r="T51" s="1223">
        <v>0</v>
      </c>
      <c r="U51" s="1223">
        <v>0</v>
      </c>
      <c r="V51" s="1223">
        <v>0</v>
      </c>
      <c r="W51" s="1223">
        <v>0</v>
      </c>
      <c r="X51" s="122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26">
        <v>10</v>
      </c>
      <c r="F52" s="1227" t="s">
        <v>1</v>
      </c>
      <c r="G52" s="1227"/>
      <c r="H52" s="1232"/>
      <c r="I52" s="1227">
        <v>0</v>
      </c>
      <c r="J52" s="1227">
        <v>0</v>
      </c>
      <c r="K52" s="1227">
        <v>0</v>
      </c>
      <c r="L52" s="1227">
        <v>0</v>
      </c>
      <c r="M52" s="1227">
        <v>0</v>
      </c>
      <c r="N52" s="1227">
        <v>0</v>
      </c>
      <c r="O52" s="1227">
        <v>0</v>
      </c>
      <c r="P52" s="1227">
        <v>0</v>
      </c>
      <c r="Q52" s="1227">
        <v>0</v>
      </c>
      <c r="R52" s="1227">
        <v>0</v>
      </c>
      <c r="S52" s="1227">
        <v>0</v>
      </c>
      <c r="T52" s="1227">
        <v>0</v>
      </c>
      <c r="U52" s="1227">
        <v>0</v>
      </c>
      <c r="V52" s="1227">
        <v>0</v>
      </c>
      <c r="W52" s="1227">
        <v>0</v>
      </c>
      <c r="X52" s="122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91" t="s">
        <v>749</v>
      </c>
      <c r="F57" s="1192" t="s">
        <v>750</v>
      </c>
      <c r="G57" s="1192" t="s">
        <v>751</v>
      </c>
      <c r="H57" s="1192" t="s">
        <v>752</v>
      </c>
      <c r="I57" s="1192" t="s">
        <v>753</v>
      </c>
      <c r="J57" s="1192" t="s">
        <v>754</v>
      </c>
      <c r="K57" s="1192" t="s">
        <v>755</v>
      </c>
      <c r="L57" s="1192"/>
      <c r="M57" s="1192"/>
      <c r="N57" s="1192"/>
      <c r="O57" s="1192"/>
      <c r="P57" s="1192"/>
      <c r="Q57" s="1192"/>
      <c r="R57" s="1192"/>
      <c r="S57" s="1192"/>
      <c r="T57" s="1192"/>
      <c r="U57" s="1192"/>
      <c r="V57" s="1192"/>
      <c r="W57" s="1192"/>
      <c r="X57" s="119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201">
        <v>4</v>
      </c>
      <c r="F58" s="1202">
        <v>5</v>
      </c>
      <c r="G58" s="1195">
        <v>7</v>
      </c>
      <c r="H58" s="1195">
        <v>5</v>
      </c>
      <c r="I58" s="1196">
        <v>21</v>
      </c>
      <c r="J58" s="1196">
        <v>18</v>
      </c>
      <c r="K58" s="1195">
        <v>64</v>
      </c>
      <c r="L58" s="1195"/>
      <c r="M58" s="1195"/>
      <c r="N58" s="1195"/>
      <c r="O58" s="1195"/>
      <c r="P58" s="1195"/>
      <c r="Q58" s="1195"/>
      <c r="R58" s="1195"/>
      <c r="S58" s="1195"/>
      <c r="T58" s="1195"/>
      <c r="U58" s="1195"/>
      <c r="V58" s="1195"/>
      <c r="W58" s="1195"/>
      <c r="X58" s="1197"/>
      <c r="AA58" s="256">
        <f>IF(E58=D55,0,1)</f>
        <v>0</v>
      </c>
    </row>
    <row r="59" spans="2:28" x14ac:dyDescent="0.25">
      <c r="E59" s="1194" t="s">
        <v>581</v>
      </c>
      <c r="F59" s="1195" t="s">
        <v>63</v>
      </c>
      <c r="G59" s="1195" t="s">
        <v>756</v>
      </c>
      <c r="H59" s="1195" t="s">
        <v>757</v>
      </c>
      <c r="I59" s="1196" t="s">
        <v>66</v>
      </c>
      <c r="J59" s="1196" t="s">
        <v>67</v>
      </c>
      <c r="K59" s="1195" t="s">
        <v>68</v>
      </c>
      <c r="L59" s="1195" t="s">
        <v>69</v>
      </c>
      <c r="M59" s="1195" t="s">
        <v>22</v>
      </c>
      <c r="N59" s="1195" t="s">
        <v>758</v>
      </c>
      <c r="O59" s="1195" t="s">
        <v>759</v>
      </c>
      <c r="P59" s="1195" t="s">
        <v>760</v>
      </c>
      <c r="Q59" s="1195" t="s">
        <v>761</v>
      </c>
      <c r="R59" s="1195" t="s">
        <v>762</v>
      </c>
      <c r="S59" s="1195" t="s">
        <v>763</v>
      </c>
      <c r="T59" s="1195" t="s">
        <v>764</v>
      </c>
      <c r="U59" s="1195" t="s">
        <v>765</v>
      </c>
      <c r="V59" s="1195" t="s">
        <v>766</v>
      </c>
      <c r="W59" s="1195" t="s">
        <v>767</v>
      </c>
      <c r="X59" s="1197" t="s">
        <v>768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1194">
        <v>1</v>
      </c>
      <c r="F60" s="1195" t="s">
        <v>797</v>
      </c>
      <c r="G60" s="1195" t="s">
        <v>770</v>
      </c>
      <c r="H60" s="1203">
        <v>23.55</v>
      </c>
      <c r="I60" s="1195">
        <v>8</v>
      </c>
      <c r="J60" s="1195">
        <v>1</v>
      </c>
      <c r="K60" s="1195">
        <v>1</v>
      </c>
      <c r="L60" s="1195">
        <v>1</v>
      </c>
      <c r="M60" s="1195">
        <v>1</v>
      </c>
      <c r="N60" s="1195">
        <v>0</v>
      </c>
      <c r="O60" s="1195">
        <v>50</v>
      </c>
      <c r="P60" s="1195">
        <v>32</v>
      </c>
      <c r="Q60" s="1195">
        <v>0</v>
      </c>
      <c r="R60" s="1195">
        <v>0</v>
      </c>
      <c r="S60" s="1195">
        <v>28</v>
      </c>
      <c r="T60" s="1195">
        <v>24</v>
      </c>
      <c r="U60" s="1195">
        <v>16</v>
      </c>
      <c r="V60" s="1195">
        <v>0</v>
      </c>
      <c r="W60" s="1195">
        <v>0</v>
      </c>
      <c r="X60" s="1197">
        <v>20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194">
        <v>2</v>
      </c>
      <c r="F61" s="1195" t="s">
        <v>796</v>
      </c>
      <c r="G61" s="1195" t="s">
        <v>770</v>
      </c>
      <c r="H61" s="1203">
        <v>22.74</v>
      </c>
      <c r="I61" s="1195">
        <v>8</v>
      </c>
      <c r="J61" s="1195">
        <v>0</v>
      </c>
      <c r="K61" s="1195">
        <v>0</v>
      </c>
      <c r="L61" s="1195">
        <v>1</v>
      </c>
      <c r="M61" s="1195">
        <v>1</v>
      </c>
      <c r="N61" s="1195">
        <v>0</v>
      </c>
      <c r="O61" s="1195">
        <v>20</v>
      </c>
      <c r="P61" s="1195">
        <v>0</v>
      </c>
      <c r="Q61" s="1195">
        <v>40</v>
      </c>
      <c r="R61" s="1195">
        <v>17</v>
      </c>
      <c r="S61" s="1195">
        <v>0</v>
      </c>
      <c r="T61" s="1195">
        <v>22</v>
      </c>
      <c r="U61" s="1195">
        <v>0</v>
      </c>
      <c r="V61" s="1195">
        <v>22</v>
      </c>
      <c r="W61" s="1195">
        <v>20</v>
      </c>
      <c r="X61" s="119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194">
        <v>3</v>
      </c>
      <c r="F62" s="1195" t="s">
        <v>730</v>
      </c>
      <c r="G62" s="1195" t="s">
        <v>769</v>
      </c>
      <c r="H62" s="1203">
        <v>17.41</v>
      </c>
      <c r="I62" s="1195">
        <v>2</v>
      </c>
      <c r="J62" s="1195">
        <v>0</v>
      </c>
      <c r="K62" s="1195">
        <v>0</v>
      </c>
      <c r="L62" s="1195">
        <v>0</v>
      </c>
      <c r="M62" s="1195">
        <v>1</v>
      </c>
      <c r="N62" s="1195">
        <v>0</v>
      </c>
      <c r="O62" s="1195">
        <v>0</v>
      </c>
      <c r="P62" s="1195">
        <v>2</v>
      </c>
      <c r="Q62" s="1195">
        <v>0</v>
      </c>
      <c r="R62" s="1195">
        <v>0</v>
      </c>
      <c r="S62" s="1195">
        <v>0</v>
      </c>
      <c r="T62" s="1195">
        <v>0</v>
      </c>
      <c r="U62" s="1195">
        <v>31</v>
      </c>
      <c r="V62" s="1195">
        <v>0</v>
      </c>
      <c r="W62" s="1195">
        <v>0</v>
      </c>
      <c r="X62" s="119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94">
        <v>4</v>
      </c>
      <c r="F63" s="1195" t="s">
        <v>801</v>
      </c>
      <c r="G63" s="1195" t="s">
        <v>769</v>
      </c>
      <c r="H63" s="1203">
        <v>23.99</v>
      </c>
      <c r="I63" s="1195">
        <v>8</v>
      </c>
      <c r="J63" s="1195">
        <v>1</v>
      </c>
      <c r="K63" s="1195">
        <v>0</v>
      </c>
      <c r="L63" s="1195">
        <v>1</v>
      </c>
      <c r="M63" s="1195">
        <v>1</v>
      </c>
      <c r="N63" s="1195">
        <v>15</v>
      </c>
      <c r="O63" s="1195">
        <v>0</v>
      </c>
      <c r="P63" s="1195">
        <v>0</v>
      </c>
      <c r="Q63" s="1195">
        <v>2</v>
      </c>
      <c r="R63" s="1195">
        <v>0</v>
      </c>
      <c r="S63" s="1195">
        <v>0</v>
      </c>
      <c r="T63" s="1195">
        <v>0</v>
      </c>
      <c r="U63" s="1195">
        <v>0</v>
      </c>
      <c r="V63" s="1195">
        <v>24</v>
      </c>
      <c r="W63" s="1195">
        <v>0</v>
      </c>
      <c r="X63" s="119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1194">
        <v>5</v>
      </c>
      <c r="F64" s="1195" t="s">
        <v>808</v>
      </c>
      <c r="G64" s="1195" t="s">
        <v>769</v>
      </c>
      <c r="H64" s="1203">
        <v>20.83</v>
      </c>
      <c r="I64" s="1195">
        <v>3</v>
      </c>
      <c r="J64" s="1195">
        <v>1</v>
      </c>
      <c r="K64" s="1195">
        <v>1</v>
      </c>
      <c r="L64" s="1195">
        <v>0</v>
      </c>
      <c r="M64" s="1195">
        <v>1</v>
      </c>
      <c r="N64" s="1195">
        <v>0</v>
      </c>
      <c r="O64" s="1195">
        <v>0</v>
      </c>
      <c r="P64" s="1195">
        <v>0</v>
      </c>
      <c r="Q64" s="1195">
        <v>40</v>
      </c>
      <c r="R64" s="1195">
        <v>18</v>
      </c>
      <c r="S64" s="1195">
        <v>0</v>
      </c>
      <c r="T64" s="1195">
        <v>0</v>
      </c>
      <c r="U64" s="1195">
        <v>0</v>
      </c>
      <c r="V64" s="1195">
        <v>24</v>
      </c>
      <c r="W64" s="1195">
        <v>16</v>
      </c>
      <c r="X64" s="1197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1194">
        <v>6</v>
      </c>
      <c r="F65" s="1195" t="s">
        <v>798</v>
      </c>
      <c r="G65" s="1195" t="s">
        <v>770</v>
      </c>
      <c r="H65" s="1203">
        <v>20.81</v>
      </c>
      <c r="I65" s="1195">
        <v>6</v>
      </c>
      <c r="J65" s="1195">
        <v>1</v>
      </c>
      <c r="K65" s="1195">
        <v>0</v>
      </c>
      <c r="L65" s="1195">
        <v>1</v>
      </c>
      <c r="M65" s="1195">
        <v>1</v>
      </c>
      <c r="N65" s="1195">
        <v>0</v>
      </c>
      <c r="O65" s="1195">
        <v>40</v>
      </c>
      <c r="P65" s="1195">
        <v>0</v>
      </c>
      <c r="Q65" s="1195">
        <v>22</v>
      </c>
      <c r="R65" s="1195">
        <v>0</v>
      </c>
      <c r="S65" s="1195">
        <v>60</v>
      </c>
      <c r="T65" s="1195">
        <v>25</v>
      </c>
      <c r="U65" s="1195">
        <v>0</v>
      </c>
      <c r="V65" s="1195">
        <v>19</v>
      </c>
      <c r="W65" s="1195">
        <v>0</v>
      </c>
      <c r="X65" s="1197">
        <v>17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1194">
        <v>7</v>
      </c>
      <c r="F66" s="1195" t="s">
        <v>668</v>
      </c>
      <c r="G66" s="1195" t="s">
        <v>770</v>
      </c>
      <c r="H66" s="1203">
        <v>21.17</v>
      </c>
      <c r="I66" s="1195">
        <v>4</v>
      </c>
      <c r="J66" s="1195">
        <v>1</v>
      </c>
      <c r="K66" s="1195">
        <v>0</v>
      </c>
      <c r="L66" s="1195">
        <v>1</v>
      </c>
      <c r="M66" s="1195">
        <v>1</v>
      </c>
      <c r="N66" s="1195">
        <v>0</v>
      </c>
      <c r="O66" s="1195">
        <v>48</v>
      </c>
      <c r="P66" s="1195">
        <v>100</v>
      </c>
      <c r="Q66" s="1195">
        <v>16</v>
      </c>
      <c r="R66" s="1195">
        <v>0</v>
      </c>
      <c r="S66" s="1195">
        <v>0</v>
      </c>
      <c r="T66" s="1195">
        <v>29</v>
      </c>
      <c r="U66" s="1195">
        <v>17</v>
      </c>
      <c r="V66" s="1195">
        <v>25</v>
      </c>
      <c r="W66" s="1195">
        <v>0</v>
      </c>
      <c r="X66" s="1197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194">
        <v>8</v>
      </c>
      <c r="F67" s="1195" t="s">
        <v>799</v>
      </c>
      <c r="G67" s="1195" t="s">
        <v>770</v>
      </c>
      <c r="H67" s="1203">
        <v>18.11</v>
      </c>
      <c r="I67" s="1195">
        <v>5</v>
      </c>
      <c r="J67" s="1195">
        <v>2</v>
      </c>
      <c r="K67" s="1195">
        <v>0</v>
      </c>
      <c r="L67" s="1195">
        <v>2</v>
      </c>
      <c r="M67" s="1195">
        <v>1</v>
      </c>
      <c r="N67" s="1195">
        <v>32</v>
      </c>
      <c r="O67" s="1195">
        <v>10</v>
      </c>
      <c r="P67" s="1195">
        <v>0</v>
      </c>
      <c r="Q67" s="1195">
        <v>0</v>
      </c>
      <c r="R67" s="1195">
        <v>106</v>
      </c>
      <c r="S67" s="1195">
        <v>36</v>
      </c>
      <c r="T67" s="1195">
        <v>35</v>
      </c>
      <c r="U67" s="1195">
        <v>0</v>
      </c>
      <c r="V67" s="1195">
        <v>0</v>
      </c>
      <c r="W67" s="1195">
        <v>21</v>
      </c>
      <c r="X67" s="1197">
        <v>31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194">
        <v>9</v>
      </c>
      <c r="F68" s="1195" t="s">
        <v>1</v>
      </c>
      <c r="G68" s="1195"/>
      <c r="H68" s="1203"/>
      <c r="I68" s="1195">
        <v>0</v>
      </c>
      <c r="J68" s="1195">
        <v>0</v>
      </c>
      <c r="K68" s="1195">
        <v>0</v>
      </c>
      <c r="L68" s="1195">
        <v>0</v>
      </c>
      <c r="M68" s="1195">
        <v>0</v>
      </c>
      <c r="N68" s="1195">
        <v>0</v>
      </c>
      <c r="O68" s="1195">
        <v>0</v>
      </c>
      <c r="P68" s="1195">
        <v>0</v>
      </c>
      <c r="Q68" s="1195">
        <v>0</v>
      </c>
      <c r="R68" s="1195">
        <v>0</v>
      </c>
      <c r="S68" s="1195">
        <v>0</v>
      </c>
      <c r="T68" s="1195">
        <v>0</v>
      </c>
      <c r="U68" s="1195">
        <v>0</v>
      </c>
      <c r="V68" s="1195">
        <v>0</v>
      </c>
      <c r="W68" s="1195">
        <v>0</v>
      </c>
      <c r="X68" s="119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98">
        <v>10</v>
      </c>
      <c r="F69" s="1199" t="s">
        <v>1</v>
      </c>
      <c r="G69" s="1199"/>
      <c r="H69" s="1204"/>
      <c r="I69" s="1199">
        <v>0</v>
      </c>
      <c r="J69" s="1199">
        <v>0</v>
      </c>
      <c r="K69" s="1199">
        <v>0</v>
      </c>
      <c r="L69" s="1199">
        <v>0</v>
      </c>
      <c r="M69" s="1199">
        <v>0</v>
      </c>
      <c r="N69" s="1199">
        <v>0</v>
      </c>
      <c r="O69" s="1199">
        <v>0</v>
      </c>
      <c r="P69" s="1199">
        <v>0</v>
      </c>
      <c r="Q69" s="1199">
        <v>0</v>
      </c>
      <c r="R69" s="1199">
        <v>0</v>
      </c>
      <c r="S69" s="1199">
        <v>0</v>
      </c>
      <c r="T69" s="1199">
        <v>0</v>
      </c>
      <c r="U69" s="1199">
        <v>0</v>
      </c>
      <c r="V69" s="1199">
        <v>0</v>
      </c>
      <c r="W69" s="1199">
        <v>0</v>
      </c>
      <c r="X69" s="120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163" t="s">
        <v>749</v>
      </c>
      <c r="F74" s="1164" t="s">
        <v>750</v>
      </c>
      <c r="G74" s="1164" t="s">
        <v>751</v>
      </c>
      <c r="H74" s="1164" t="s">
        <v>752</v>
      </c>
      <c r="I74" s="1164" t="s">
        <v>753</v>
      </c>
      <c r="J74" s="1164" t="s">
        <v>754</v>
      </c>
      <c r="K74" s="1164" t="s">
        <v>755</v>
      </c>
      <c r="L74" s="1164"/>
      <c r="M74" s="1164"/>
      <c r="N74" s="1164"/>
      <c r="O74" s="1164"/>
      <c r="P74" s="1164"/>
      <c r="Q74" s="1164"/>
      <c r="R74" s="1164"/>
      <c r="S74" s="1164"/>
      <c r="T74" s="1164"/>
      <c r="U74" s="1164"/>
      <c r="V74" s="1164"/>
      <c r="W74" s="1164"/>
      <c r="X74" s="116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73">
        <v>5</v>
      </c>
      <c r="F75" s="1174">
        <v>4</v>
      </c>
      <c r="G75" s="1167">
        <v>5</v>
      </c>
      <c r="H75" s="1167">
        <v>7</v>
      </c>
      <c r="I75" s="1168">
        <v>18</v>
      </c>
      <c r="J75" s="1168">
        <v>21</v>
      </c>
      <c r="K75" s="1167">
        <v>50</v>
      </c>
      <c r="L75" s="1167"/>
      <c r="M75" s="1167"/>
      <c r="N75" s="1167"/>
      <c r="O75" s="1167"/>
      <c r="P75" s="1167"/>
      <c r="Q75" s="1167"/>
      <c r="R75" s="1167"/>
      <c r="S75" s="1167"/>
      <c r="T75" s="1167"/>
      <c r="U75" s="1167"/>
      <c r="V75" s="1167"/>
      <c r="W75" s="1167"/>
      <c r="X75" s="1169"/>
      <c r="AA75" s="256">
        <f>IF(E75=D72,0,1)</f>
        <v>0</v>
      </c>
    </row>
    <row r="76" spans="2:28" x14ac:dyDescent="0.25">
      <c r="E76" s="1166" t="s">
        <v>581</v>
      </c>
      <c r="F76" s="1167" t="s">
        <v>63</v>
      </c>
      <c r="G76" s="1167" t="s">
        <v>756</v>
      </c>
      <c r="H76" s="1167" t="s">
        <v>757</v>
      </c>
      <c r="I76" s="1168" t="s">
        <v>66</v>
      </c>
      <c r="J76" s="1168" t="s">
        <v>67</v>
      </c>
      <c r="K76" s="1167" t="s">
        <v>68</v>
      </c>
      <c r="L76" s="1167" t="s">
        <v>69</v>
      </c>
      <c r="M76" s="1167" t="s">
        <v>22</v>
      </c>
      <c r="N76" s="1167" t="s">
        <v>758</v>
      </c>
      <c r="O76" s="1167" t="s">
        <v>759</v>
      </c>
      <c r="P76" s="1167" t="s">
        <v>760</v>
      </c>
      <c r="Q76" s="1167" t="s">
        <v>761</v>
      </c>
      <c r="R76" s="1167" t="s">
        <v>762</v>
      </c>
      <c r="S76" s="1167" t="s">
        <v>763</v>
      </c>
      <c r="T76" s="1167" t="s">
        <v>764</v>
      </c>
      <c r="U76" s="1167" t="s">
        <v>765</v>
      </c>
      <c r="V76" s="1167" t="s">
        <v>766</v>
      </c>
      <c r="W76" s="1167" t="s">
        <v>767</v>
      </c>
      <c r="X76" s="1169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1166">
        <v>1</v>
      </c>
      <c r="F77" s="1167" t="s">
        <v>674</v>
      </c>
      <c r="G77" s="1167" t="s">
        <v>769</v>
      </c>
      <c r="H77" s="1175">
        <v>21.32</v>
      </c>
      <c r="I77" s="1167">
        <v>4</v>
      </c>
      <c r="J77" s="1167">
        <v>1</v>
      </c>
      <c r="K77" s="1167">
        <v>0</v>
      </c>
      <c r="L77" s="1167">
        <v>0</v>
      </c>
      <c r="M77" s="1167">
        <v>1</v>
      </c>
      <c r="N77" s="1167">
        <v>0</v>
      </c>
      <c r="O77" s="1167">
        <v>0</v>
      </c>
      <c r="P77" s="1167">
        <v>0</v>
      </c>
      <c r="Q77" s="1167">
        <v>40</v>
      </c>
      <c r="R77" s="1167">
        <v>44</v>
      </c>
      <c r="S77" s="1167">
        <v>0</v>
      </c>
      <c r="T77" s="1167">
        <v>0</v>
      </c>
      <c r="U77" s="1167">
        <v>0</v>
      </c>
      <c r="V77" s="1167">
        <v>23</v>
      </c>
      <c r="W77" s="1167">
        <v>20</v>
      </c>
      <c r="X77" s="116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1166">
        <v>2</v>
      </c>
      <c r="F78" s="1167" t="s">
        <v>672</v>
      </c>
      <c r="G78" s="1167" t="s">
        <v>769</v>
      </c>
      <c r="H78" s="1175">
        <v>19.89</v>
      </c>
      <c r="I78" s="1167">
        <v>6</v>
      </c>
      <c r="J78" s="1167">
        <v>1</v>
      </c>
      <c r="K78" s="1167">
        <v>0</v>
      </c>
      <c r="L78" s="1167">
        <v>0</v>
      </c>
      <c r="M78" s="1167">
        <v>1</v>
      </c>
      <c r="N78" s="1167">
        <v>0</v>
      </c>
      <c r="O78" s="1167">
        <v>0</v>
      </c>
      <c r="P78" s="1167">
        <v>40</v>
      </c>
      <c r="Q78" s="1167">
        <v>0</v>
      </c>
      <c r="R78" s="1167">
        <v>0</v>
      </c>
      <c r="S78" s="1167">
        <v>0</v>
      </c>
      <c r="T78" s="1167">
        <v>0</v>
      </c>
      <c r="U78" s="1167">
        <v>24</v>
      </c>
      <c r="V78" s="1167">
        <v>0</v>
      </c>
      <c r="W78" s="1167">
        <v>0</v>
      </c>
      <c r="X78" s="1169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107</v>
      </c>
      <c r="C79" s="256">
        <f t="shared" ca="1" si="27"/>
        <v>107</v>
      </c>
      <c r="E79" s="1166">
        <v>3</v>
      </c>
      <c r="F79" s="1167" t="s">
        <v>804</v>
      </c>
      <c r="G79" s="1167" t="s">
        <v>770</v>
      </c>
      <c r="H79" s="1175">
        <v>17.690000000000001</v>
      </c>
      <c r="I79" s="1167">
        <v>4</v>
      </c>
      <c r="J79" s="1167">
        <v>1</v>
      </c>
      <c r="K79" s="1167">
        <v>0</v>
      </c>
      <c r="L79" s="1167">
        <v>1</v>
      </c>
      <c r="M79" s="1167">
        <v>1</v>
      </c>
      <c r="N79" s="1167">
        <v>0</v>
      </c>
      <c r="O79" s="1167">
        <v>20</v>
      </c>
      <c r="P79" s="1167">
        <v>0</v>
      </c>
      <c r="Q79" s="1167">
        <v>40</v>
      </c>
      <c r="R79" s="1167">
        <v>10</v>
      </c>
      <c r="S79" s="1167">
        <v>0</v>
      </c>
      <c r="T79" s="1167">
        <v>28</v>
      </c>
      <c r="U79" s="1167">
        <v>0</v>
      </c>
      <c r="V79" s="1167">
        <v>28</v>
      </c>
      <c r="W79" s="1167">
        <v>25</v>
      </c>
      <c r="X79" s="1169">
        <v>0</v>
      </c>
      <c r="Y79" s="256">
        <f t="shared" ca="1" si="25"/>
        <v>107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166">
        <v>4</v>
      </c>
      <c r="F80" s="1167" t="s">
        <v>701</v>
      </c>
      <c r="G80" s="1167" t="s">
        <v>770</v>
      </c>
      <c r="H80" s="1175">
        <v>24.76</v>
      </c>
      <c r="I80" s="1167">
        <v>6</v>
      </c>
      <c r="J80" s="1167">
        <v>1</v>
      </c>
      <c r="K80" s="1167">
        <v>0</v>
      </c>
      <c r="L80" s="1167">
        <v>1</v>
      </c>
      <c r="M80" s="1167">
        <v>1</v>
      </c>
      <c r="N80" s="1167">
        <v>0</v>
      </c>
      <c r="O80" s="1167">
        <v>109</v>
      </c>
      <c r="P80" s="1167">
        <v>10</v>
      </c>
      <c r="Q80" s="1167">
        <v>0</v>
      </c>
      <c r="R80" s="1167">
        <v>20</v>
      </c>
      <c r="S80" s="1167">
        <v>0</v>
      </c>
      <c r="T80" s="1167">
        <v>15</v>
      </c>
      <c r="U80" s="1167">
        <v>21</v>
      </c>
      <c r="V80" s="1167">
        <v>0</v>
      </c>
      <c r="W80" s="1167">
        <v>22</v>
      </c>
      <c r="X80" s="116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166">
        <v>5</v>
      </c>
      <c r="F81" s="1167" t="s">
        <v>697</v>
      </c>
      <c r="G81" s="1167" t="s">
        <v>770</v>
      </c>
      <c r="H81" s="1175">
        <v>20.65</v>
      </c>
      <c r="I81" s="1167">
        <v>3</v>
      </c>
      <c r="J81" s="1167">
        <v>0</v>
      </c>
      <c r="K81" s="1167">
        <v>0</v>
      </c>
      <c r="L81" s="1167">
        <v>2</v>
      </c>
      <c r="M81" s="1167">
        <v>1</v>
      </c>
      <c r="N81" s="1167">
        <v>2</v>
      </c>
      <c r="O81" s="1167">
        <v>8</v>
      </c>
      <c r="P81" s="1167">
        <v>16</v>
      </c>
      <c r="Q81" s="1167">
        <v>0</v>
      </c>
      <c r="R81" s="1167">
        <v>0</v>
      </c>
      <c r="S81" s="1167">
        <v>55</v>
      </c>
      <c r="T81" s="1167">
        <v>23</v>
      </c>
      <c r="U81" s="1167">
        <v>25</v>
      </c>
      <c r="V81" s="1167">
        <v>0</v>
      </c>
      <c r="W81" s="1167">
        <v>0</v>
      </c>
      <c r="X81" s="1169">
        <v>23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112</v>
      </c>
      <c r="C82" s="256">
        <f t="shared" ca="1" si="27"/>
        <v>112</v>
      </c>
      <c r="E82" s="1166">
        <v>6</v>
      </c>
      <c r="F82" s="1167" t="s">
        <v>823</v>
      </c>
      <c r="G82" s="1167" t="s">
        <v>769</v>
      </c>
      <c r="H82" s="1175">
        <v>15.94</v>
      </c>
      <c r="I82" s="1167">
        <v>3</v>
      </c>
      <c r="J82" s="1167">
        <v>0</v>
      </c>
      <c r="K82" s="1167">
        <v>0</v>
      </c>
      <c r="L82" s="1167">
        <v>0</v>
      </c>
      <c r="M82" s="1167">
        <v>1</v>
      </c>
      <c r="N82" s="1167">
        <v>0</v>
      </c>
      <c r="O82" s="1167">
        <v>0</v>
      </c>
      <c r="P82" s="1167">
        <v>10</v>
      </c>
      <c r="Q82" s="1167">
        <v>0</v>
      </c>
      <c r="R82" s="1167">
        <v>16</v>
      </c>
      <c r="S82" s="1167">
        <v>0</v>
      </c>
      <c r="T82" s="1167">
        <v>0</v>
      </c>
      <c r="U82" s="1167">
        <v>32</v>
      </c>
      <c r="V82" s="1167">
        <v>0</v>
      </c>
      <c r="W82" s="1167">
        <v>30</v>
      </c>
      <c r="X82" s="1169">
        <v>0</v>
      </c>
      <c r="Y82" s="256">
        <f t="shared" ca="1" si="25"/>
        <v>112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166">
        <v>7</v>
      </c>
      <c r="F83" s="1167" t="s">
        <v>711</v>
      </c>
      <c r="G83" s="1167" t="s">
        <v>769</v>
      </c>
      <c r="H83" s="1175">
        <v>18</v>
      </c>
      <c r="I83" s="1167">
        <v>6</v>
      </c>
      <c r="J83" s="1167">
        <v>0</v>
      </c>
      <c r="K83" s="1167">
        <v>1</v>
      </c>
      <c r="L83" s="1167">
        <v>1</v>
      </c>
      <c r="M83" s="1167">
        <v>1</v>
      </c>
      <c r="N83" s="1167">
        <v>20</v>
      </c>
      <c r="O83" s="1167">
        <v>0</v>
      </c>
      <c r="P83" s="1167">
        <v>0</v>
      </c>
      <c r="Q83" s="1167">
        <v>0</v>
      </c>
      <c r="R83" s="1167">
        <v>0</v>
      </c>
      <c r="S83" s="1167">
        <v>0</v>
      </c>
      <c r="T83" s="1167">
        <v>0</v>
      </c>
      <c r="U83" s="1167">
        <v>0</v>
      </c>
      <c r="V83" s="1167">
        <v>0</v>
      </c>
      <c r="W83" s="1167">
        <v>0</v>
      </c>
      <c r="X83" s="1169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166">
        <v>8</v>
      </c>
      <c r="F84" s="1167" t="s">
        <v>675</v>
      </c>
      <c r="G84" s="1167" t="s">
        <v>769</v>
      </c>
      <c r="H84" s="1175">
        <v>17.649999999999999</v>
      </c>
      <c r="I84" s="1167">
        <v>3</v>
      </c>
      <c r="J84" s="1167">
        <v>2</v>
      </c>
      <c r="K84" s="1167">
        <v>0</v>
      </c>
      <c r="L84" s="1167">
        <v>0</v>
      </c>
      <c r="M84" s="1167">
        <v>1</v>
      </c>
      <c r="N84" s="1167">
        <v>0</v>
      </c>
      <c r="O84" s="1167">
        <v>0</v>
      </c>
      <c r="P84" s="1167">
        <v>40</v>
      </c>
      <c r="Q84" s="1167">
        <v>104</v>
      </c>
      <c r="R84" s="1167">
        <v>0</v>
      </c>
      <c r="S84" s="1167">
        <v>0</v>
      </c>
      <c r="T84" s="1167">
        <v>0</v>
      </c>
      <c r="U84" s="1167">
        <v>26</v>
      </c>
      <c r="V84" s="1167">
        <v>24</v>
      </c>
      <c r="W84" s="1167">
        <v>0</v>
      </c>
      <c r="X84" s="1169">
        <v>0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166">
        <v>9</v>
      </c>
      <c r="F85" s="1167" t="s">
        <v>1</v>
      </c>
      <c r="G85" s="1167"/>
      <c r="H85" s="1175"/>
      <c r="I85" s="1167">
        <v>0</v>
      </c>
      <c r="J85" s="1167">
        <v>0</v>
      </c>
      <c r="K85" s="1167">
        <v>0</v>
      </c>
      <c r="L85" s="1167">
        <v>0</v>
      </c>
      <c r="M85" s="1167">
        <v>0</v>
      </c>
      <c r="N85" s="1167">
        <v>0</v>
      </c>
      <c r="O85" s="1167">
        <v>0</v>
      </c>
      <c r="P85" s="1167">
        <v>0</v>
      </c>
      <c r="Q85" s="1167">
        <v>0</v>
      </c>
      <c r="R85" s="1167">
        <v>0</v>
      </c>
      <c r="S85" s="1167">
        <v>0</v>
      </c>
      <c r="T85" s="1167">
        <v>0</v>
      </c>
      <c r="U85" s="1167">
        <v>0</v>
      </c>
      <c r="V85" s="1167">
        <v>0</v>
      </c>
      <c r="W85" s="1167">
        <v>0</v>
      </c>
      <c r="X85" s="11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70">
        <v>10</v>
      </c>
      <c r="F86" s="1171" t="s">
        <v>1</v>
      </c>
      <c r="G86" s="1171"/>
      <c r="H86" s="1176"/>
      <c r="I86" s="1171">
        <v>0</v>
      </c>
      <c r="J86" s="1171">
        <v>0</v>
      </c>
      <c r="K86" s="1171">
        <v>0</v>
      </c>
      <c r="L86" s="1171">
        <v>0</v>
      </c>
      <c r="M86" s="1171">
        <v>0</v>
      </c>
      <c r="N86" s="1171">
        <v>0</v>
      </c>
      <c r="O86" s="1171">
        <v>0</v>
      </c>
      <c r="P86" s="1171">
        <v>0</v>
      </c>
      <c r="Q86" s="1171">
        <v>0</v>
      </c>
      <c r="R86" s="1171">
        <v>0</v>
      </c>
      <c r="S86" s="1171">
        <v>0</v>
      </c>
      <c r="T86" s="1171">
        <v>0</v>
      </c>
      <c r="U86" s="1171">
        <v>0</v>
      </c>
      <c r="V86" s="1171">
        <v>0</v>
      </c>
      <c r="W86" s="1171">
        <v>0</v>
      </c>
      <c r="X86" s="117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1</v>
      </c>
      <c r="G92" s="354">
        <v>5</v>
      </c>
      <c r="H92" s="354">
        <v>7</v>
      </c>
      <c r="I92" s="355">
        <v>18</v>
      </c>
      <c r="J92" s="355">
        <v>22</v>
      </c>
      <c r="K92" s="354">
        <v>76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130</v>
      </c>
      <c r="C94" s="256">
        <f ca="1">Y94</f>
        <v>130</v>
      </c>
      <c r="E94" s="353">
        <v>1</v>
      </c>
      <c r="F94" s="354" t="s">
        <v>590</v>
      </c>
      <c r="G94" s="354" t="s">
        <v>769</v>
      </c>
      <c r="H94" s="362">
        <v>17.600000000000001</v>
      </c>
      <c r="I94" s="354">
        <v>6</v>
      </c>
      <c r="J94" s="354">
        <v>0</v>
      </c>
      <c r="K94" s="354">
        <v>0</v>
      </c>
      <c r="L94" s="354">
        <v>1</v>
      </c>
      <c r="M94" s="354">
        <v>1</v>
      </c>
      <c r="N94" s="354">
        <v>104</v>
      </c>
      <c r="O94" s="354">
        <v>0</v>
      </c>
      <c r="P94" s="354">
        <v>0</v>
      </c>
      <c r="Q94" s="354">
        <v>48</v>
      </c>
      <c r="R94" s="354">
        <v>0</v>
      </c>
      <c r="S94" s="354">
        <v>0</v>
      </c>
      <c r="T94" s="354">
        <v>0</v>
      </c>
      <c r="U94" s="354">
        <v>0</v>
      </c>
      <c r="V94" s="354">
        <v>23</v>
      </c>
      <c r="W94" s="354">
        <v>0</v>
      </c>
      <c r="X94" s="356">
        <v>0</v>
      </c>
      <c r="Y94" s="256">
        <f t="shared" ref="Y94:Y103" ca="1" si="31">VLOOKUP(F94,PlayerN,3,FALSE)</f>
        <v>130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769</v>
      </c>
      <c r="H95" s="362">
        <v>24.66</v>
      </c>
      <c r="I95" s="354">
        <v>6</v>
      </c>
      <c r="J95" s="354">
        <v>1</v>
      </c>
      <c r="K95" s="354">
        <v>1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32</v>
      </c>
      <c r="R95" s="354">
        <v>16</v>
      </c>
      <c r="S95" s="354">
        <v>0</v>
      </c>
      <c r="T95" s="354">
        <v>0</v>
      </c>
      <c r="U95" s="354">
        <v>0</v>
      </c>
      <c r="V95" s="354">
        <v>22</v>
      </c>
      <c r="W95" s="354">
        <v>16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353">
        <v>3</v>
      </c>
      <c r="F96" s="354" t="s">
        <v>586</v>
      </c>
      <c r="G96" s="354" t="s">
        <v>769</v>
      </c>
      <c r="H96" s="362">
        <v>22.28</v>
      </c>
      <c r="I96" s="354">
        <v>2</v>
      </c>
      <c r="J96" s="354">
        <v>1</v>
      </c>
      <c r="K96" s="354">
        <v>0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0</v>
      </c>
      <c r="R96" s="354">
        <v>0</v>
      </c>
      <c r="S96" s="354">
        <v>0</v>
      </c>
      <c r="T96" s="354">
        <v>0</v>
      </c>
      <c r="U96" s="354">
        <v>0</v>
      </c>
      <c r="V96" s="354">
        <v>0</v>
      </c>
      <c r="W96" s="354">
        <v>0</v>
      </c>
      <c r="X96" s="356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353">
        <v>4</v>
      </c>
      <c r="F97" s="354" t="s">
        <v>588</v>
      </c>
      <c r="G97" s="354" t="s">
        <v>770</v>
      </c>
      <c r="H97" s="362">
        <v>27.56</v>
      </c>
      <c r="I97" s="354">
        <v>6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62</v>
      </c>
      <c r="P97" s="354">
        <v>76</v>
      </c>
      <c r="Q97" s="354">
        <v>0</v>
      </c>
      <c r="R97" s="354">
        <v>36</v>
      </c>
      <c r="S97" s="354">
        <v>0</v>
      </c>
      <c r="T97" s="354">
        <v>18</v>
      </c>
      <c r="U97" s="354">
        <v>14</v>
      </c>
      <c r="V97" s="354">
        <v>0</v>
      </c>
      <c r="W97" s="354">
        <v>19</v>
      </c>
      <c r="X97" s="356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136</v>
      </c>
      <c r="C98" s="256">
        <f t="shared" ca="1" si="33"/>
        <v>136</v>
      </c>
      <c r="E98" s="353">
        <v>5</v>
      </c>
      <c r="F98" s="354" t="s">
        <v>824</v>
      </c>
      <c r="G98" s="354" t="s">
        <v>769</v>
      </c>
      <c r="H98" s="362">
        <v>21.1</v>
      </c>
      <c r="I98" s="354">
        <v>5</v>
      </c>
      <c r="J98" s="354">
        <v>2</v>
      </c>
      <c r="K98" s="354">
        <v>0</v>
      </c>
      <c r="L98" s="354">
        <v>1</v>
      </c>
      <c r="M98" s="354">
        <v>1</v>
      </c>
      <c r="N98" s="354">
        <v>20</v>
      </c>
      <c r="O98" s="354">
        <v>2</v>
      </c>
      <c r="P98" s="354">
        <v>0</v>
      </c>
      <c r="Q98" s="354">
        <v>33</v>
      </c>
      <c r="R98" s="354">
        <v>0</v>
      </c>
      <c r="S98" s="354">
        <v>0</v>
      </c>
      <c r="T98" s="354">
        <v>27</v>
      </c>
      <c r="U98" s="354">
        <v>0</v>
      </c>
      <c r="V98" s="354">
        <v>24</v>
      </c>
      <c r="W98" s="354">
        <v>0</v>
      </c>
      <c r="X98" s="356">
        <v>0</v>
      </c>
      <c r="Y98" s="256">
        <f t="shared" ca="1" si="31"/>
        <v>136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353">
        <v>6</v>
      </c>
      <c r="F99" s="354" t="s">
        <v>587</v>
      </c>
      <c r="G99" s="354" t="s">
        <v>769</v>
      </c>
      <c r="H99" s="362">
        <v>21.8</v>
      </c>
      <c r="I99" s="354">
        <v>7</v>
      </c>
      <c r="J99" s="354">
        <v>2</v>
      </c>
      <c r="K99" s="354">
        <v>0</v>
      </c>
      <c r="L99" s="354">
        <v>0</v>
      </c>
      <c r="M99" s="354">
        <v>1</v>
      </c>
      <c r="N99" s="354">
        <v>0</v>
      </c>
      <c r="O99" s="354">
        <v>4</v>
      </c>
      <c r="P99" s="354">
        <v>56</v>
      </c>
      <c r="Q99" s="354">
        <v>0</v>
      </c>
      <c r="R99" s="354">
        <v>0</v>
      </c>
      <c r="S99" s="354">
        <v>0</v>
      </c>
      <c r="T99" s="354">
        <v>25</v>
      </c>
      <c r="U99" s="354">
        <v>21</v>
      </c>
      <c r="V99" s="354">
        <v>0</v>
      </c>
      <c r="W99" s="354">
        <v>0</v>
      </c>
      <c r="X99" s="356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24.01</v>
      </c>
      <c r="I100" s="354">
        <v>9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0</v>
      </c>
      <c r="Q100" s="354">
        <v>114</v>
      </c>
      <c r="R100" s="354">
        <v>16</v>
      </c>
      <c r="S100" s="354">
        <v>20</v>
      </c>
      <c r="T100" s="354">
        <v>0</v>
      </c>
      <c r="U100" s="354">
        <v>0</v>
      </c>
      <c r="V100" s="354">
        <v>21</v>
      </c>
      <c r="W100" s="354">
        <v>19</v>
      </c>
      <c r="X100" s="356">
        <v>21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693</v>
      </c>
      <c r="G101" s="354" t="s">
        <v>769</v>
      </c>
      <c r="H101" s="362">
        <v>27.47</v>
      </c>
      <c r="I101" s="354">
        <v>7</v>
      </c>
      <c r="J101" s="354">
        <v>1</v>
      </c>
      <c r="K101" s="354">
        <v>1</v>
      </c>
      <c r="L101" s="354">
        <v>1</v>
      </c>
      <c r="M101" s="354">
        <v>1</v>
      </c>
      <c r="N101" s="354">
        <v>40</v>
      </c>
      <c r="O101" s="354">
        <v>20</v>
      </c>
      <c r="P101" s="354">
        <v>0</v>
      </c>
      <c r="Q101" s="354">
        <v>0</v>
      </c>
      <c r="R101" s="354">
        <v>36</v>
      </c>
      <c r="S101" s="354">
        <v>0</v>
      </c>
      <c r="T101" s="354">
        <v>22</v>
      </c>
      <c r="U101" s="354">
        <v>0</v>
      </c>
      <c r="V101" s="354">
        <v>0</v>
      </c>
      <c r="W101" s="354">
        <v>16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2</v>
      </c>
      <c r="G109" s="354">
        <v>2</v>
      </c>
      <c r="H109" s="354">
        <v>10</v>
      </c>
      <c r="I109" s="355">
        <v>9</v>
      </c>
      <c r="J109" s="355">
        <v>26</v>
      </c>
      <c r="K109" s="354">
        <v>35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161</v>
      </c>
      <c r="C111" s="256">
        <f ca="1">Y111</f>
        <v>161</v>
      </c>
      <c r="E111" s="353">
        <v>1</v>
      </c>
      <c r="F111" s="354" t="s">
        <v>815</v>
      </c>
      <c r="G111" s="354" t="s">
        <v>769</v>
      </c>
      <c r="H111" s="362">
        <v>21.88</v>
      </c>
      <c r="I111" s="354">
        <v>3</v>
      </c>
      <c r="J111" s="354">
        <v>0</v>
      </c>
      <c r="K111" s="354">
        <v>1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46</v>
      </c>
      <c r="R111" s="354">
        <v>0</v>
      </c>
      <c r="S111" s="354">
        <v>0</v>
      </c>
      <c r="T111" s="354">
        <v>0</v>
      </c>
      <c r="U111" s="354">
        <v>0</v>
      </c>
      <c r="V111" s="354">
        <v>14</v>
      </c>
      <c r="W111" s="354">
        <v>0</v>
      </c>
      <c r="X111" s="356">
        <v>0</v>
      </c>
      <c r="Y111" s="256">
        <f t="shared" ref="Y111:Y120" ca="1" si="37">VLOOKUP(F111,PlayerN,3,FALSE)</f>
        <v>161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353">
        <v>2</v>
      </c>
      <c r="F112" s="354" t="s">
        <v>595</v>
      </c>
      <c r="G112" s="354" t="s">
        <v>769</v>
      </c>
      <c r="H112" s="362">
        <v>21.9</v>
      </c>
      <c r="I112" s="354">
        <v>5</v>
      </c>
      <c r="J112" s="354">
        <v>1</v>
      </c>
      <c r="K112" s="354">
        <v>0</v>
      </c>
      <c r="L112" s="354">
        <v>1</v>
      </c>
      <c r="M112" s="354">
        <v>1</v>
      </c>
      <c r="N112" s="354">
        <v>117</v>
      </c>
      <c r="O112" s="354">
        <v>18</v>
      </c>
      <c r="P112" s="354">
        <v>0</v>
      </c>
      <c r="Q112" s="354">
        <v>0</v>
      </c>
      <c r="R112" s="354">
        <v>94</v>
      </c>
      <c r="S112" s="354">
        <v>0</v>
      </c>
      <c r="T112" s="354">
        <v>24</v>
      </c>
      <c r="U112" s="354">
        <v>0</v>
      </c>
      <c r="V112" s="354">
        <v>0</v>
      </c>
      <c r="W112" s="354">
        <v>21</v>
      </c>
      <c r="X112" s="356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353">
        <v>3</v>
      </c>
      <c r="F113" s="354" t="s">
        <v>695</v>
      </c>
      <c r="G113" s="354" t="s">
        <v>769</v>
      </c>
      <c r="H113" s="362">
        <v>19.93</v>
      </c>
      <c r="I113" s="354">
        <v>1</v>
      </c>
      <c r="J113" s="354">
        <v>1</v>
      </c>
      <c r="K113" s="354">
        <v>0</v>
      </c>
      <c r="L113" s="354">
        <v>0</v>
      </c>
      <c r="M113" s="354">
        <v>1</v>
      </c>
      <c r="N113" s="354">
        <v>0</v>
      </c>
      <c r="O113" s="354">
        <v>0</v>
      </c>
      <c r="P113" s="354">
        <v>0</v>
      </c>
      <c r="Q113" s="354">
        <v>0</v>
      </c>
      <c r="R113" s="354">
        <v>0</v>
      </c>
      <c r="S113" s="354">
        <v>0</v>
      </c>
      <c r="T113" s="354">
        <v>0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353">
        <v>4</v>
      </c>
      <c r="F114" s="354" t="s">
        <v>666</v>
      </c>
      <c r="G114" s="354" t="s">
        <v>769</v>
      </c>
      <c r="H114" s="362">
        <v>20.87</v>
      </c>
      <c r="I114" s="354">
        <v>5</v>
      </c>
      <c r="J114" s="354">
        <v>0</v>
      </c>
      <c r="K114" s="354">
        <v>0</v>
      </c>
      <c r="L114" s="354">
        <v>0</v>
      </c>
      <c r="M114" s="354">
        <v>1</v>
      </c>
      <c r="N114" s="354">
        <v>0</v>
      </c>
      <c r="O114" s="354">
        <v>0</v>
      </c>
      <c r="P114" s="354">
        <v>129</v>
      </c>
      <c r="Q114" s="354">
        <v>0</v>
      </c>
      <c r="R114" s="354">
        <v>0</v>
      </c>
      <c r="S114" s="354">
        <v>0</v>
      </c>
      <c r="T114" s="354">
        <v>0</v>
      </c>
      <c r="U114" s="354">
        <v>18</v>
      </c>
      <c r="V114" s="354">
        <v>0</v>
      </c>
      <c r="W114" s="354">
        <v>0</v>
      </c>
      <c r="X114" s="356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353">
        <v>5</v>
      </c>
      <c r="F115" s="354" t="s">
        <v>694</v>
      </c>
      <c r="G115" s="354" t="s">
        <v>769</v>
      </c>
      <c r="H115" s="362">
        <v>20.39</v>
      </c>
      <c r="I115" s="354">
        <v>3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0</v>
      </c>
      <c r="P115" s="354">
        <v>0</v>
      </c>
      <c r="Q115" s="354">
        <v>20</v>
      </c>
      <c r="R115" s="354">
        <v>0</v>
      </c>
      <c r="S115" s="354">
        <v>0</v>
      </c>
      <c r="T115" s="354">
        <v>0</v>
      </c>
      <c r="U115" s="354">
        <v>0</v>
      </c>
      <c r="V115" s="354">
        <v>22</v>
      </c>
      <c r="W115" s="354">
        <v>0</v>
      </c>
      <c r="X115" s="356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353">
        <v>6</v>
      </c>
      <c r="F116" s="354" t="s">
        <v>593</v>
      </c>
      <c r="G116" s="354" t="s">
        <v>770</v>
      </c>
      <c r="H116" s="362">
        <v>19.739999999999998</v>
      </c>
      <c r="I116" s="354">
        <v>4</v>
      </c>
      <c r="J116" s="354">
        <v>2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0</v>
      </c>
      <c r="Q116" s="354">
        <v>66</v>
      </c>
      <c r="R116" s="354">
        <v>24</v>
      </c>
      <c r="S116" s="354">
        <v>40</v>
      </c>
      <c r="T116" s="354">
        <v>0</v>
      </c>
      <c r="U116" s="354">
        <v>0</v>
      </c>
      <c r="V116" s="354">
        <v>24</v>
      </c>
      <c r="W116" s="354">
        <v>22</v>
      </c>
      <c r="X116" s="356">
        <v>21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162</v>
      </c>
      <c r="C117" s="256">
        <f t="shared" ca="1" si="39"/>
        <v>162</v>
      </c>
      <c r="E117" s="353">
        <v>7</v>
      </c>
      <c r="F117" s="354" t="s">
        <v>826</v>
      </c>
      <c r="G117" s="354" t="s">
        <v>769</v>
      </c>
      <c r="H117" s="362">
        <v>0.33</v>
      </c>
      <c r="I117" s="354">
        <v>0</v>
      </c>
      <c r="J117" s="354">
        <v>0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162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353">
        <v>8</v>
      </c>
      <c r="F118" s="354" t="s">
        <v>784</v>
      </c>
      <c r="G118" s="354" t="s">
        <v>769</v>
      </c>
      <c r="H118" s="362">
        <v>16.22</v>
      </c>
      <c r="I118" s="354">
        <v>1</v>
      </c>
      <c r="J118" s="354">
        <v>0</v>
      </c>
      <c r="K118" s="354">
        <v>0</v>
      </c>
      <c r="L118" s="354">
        <v>0</v>
      </c>
      <c r="M118" s="354">
        <v>1</v>
      </c>
      <c r="N118" s="354">
        <v>0</v>
      </c>
      <c r="O118" s="354">
        <v>0</v>
      </c>
      <c r="P118" s="354">
        <v>0</v>
      </c>
      <c r="Q118" s="354">
        <v>0</v>
      </c>
      <c r="R118" s="354">
        <v>0</v>
      </c>
      <c r="S118" s="354">
        <v>0</v>
      </c>
      <c r="T118" s="354">
        <v>0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49" t="s">
        <v>749</v>
      </c>
      <c r="F125" s="1150" t="s">
        <v>750</v>
      </c>
      <c r="G125" s="1150" t="s">
        <v>751</v>
      </c>
      <c r="H125" s="1150" t="s">
        <v>752</v>
      </c>
      <c r="I125" s="1150" t="s">
        <v>753</v>
      </c>
      <c r="J125" s="1150" t="s">
        <v>754</v>
      </c>
      <c r="K125" s="1150" t="s">
        <v>755</v>
      </c>
      <c r="L125" s="1150"/>
      <c r="M125" s="1150"/>
      <c r="N125" s="1150"/>
      <c r="O125" s="1150"/>
      <c r="P125" s="1150"/>
      <c r="Q125" s="1150"/>
      <c r="R125" s="1150"/>
      <c r="S125" s="1150"/>
      <c r="T125" s="1150"/>
      <c r="U125" s="1150"/>
      <c r="V125" s="1150"/>
      <c r="W125" s="1150"/>
      <c r="X125" s="115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9">
        <v>8</v>
      </c>
      <c r="F126" s="1160">
        <v>10</v>
      </c>
      <c r="G126" s="1153">
        <v>8</v>
      </c>
      <c r="H126" s="1153">
        <v>4</v>
      </c>
      <c r="I126" s="1154">
        <v>22</v>
      </c>
      <c r="J126" s="1154">
        <v>13</v>
      </c>
      <c r="K126" s="1153">
        <v>87</v>
      </c>
      <c r="L126" s="1153"/>
      <c r="M126" s="1153"/>
      <c r="N126" s="1153"/>
      <c r="O126" s="1153"/>
      <c r="P126" s="1153"/>
      <c r="Q126" s="1153"/>
      <c r="R126" s="1153"/>
      <c r="S126" s="1153"/>
      <c r="T126" s="1153"/>
      <c r="U126" s="1153"/>
      <c r="V126" s="1153"/>
      <c r="W126" s="1153"/>
      <c r="X126" s="1155"/>
      <c r="AA126" s="256">
        <f>IF(E126=D123,0,1)</f>
        <v>0</v>
      </c>
    </row>
    <row r="127" spans="2:28" x14ac:dyDescent="0.25">
      <c r="E127" s="1152" t="s">
        <v>581</v>
      </c>
      <c r="F127" s="1153" t="s">
        <v>63</v>
      </c>
      <c r="G127" s="1153" t="s">
        <v>756</v>
      </c>
      <c r="H127" s="1153" t="s">
        <v>757</v>
      </c>
      <c r="I127" s="1154" t="s">
        <v>66</v>
      </c>
      <c r="J127" s="1154" t="s">
        <v>67</v>
      </c>
      <c r="K127" s="1153" t="s">
        <v>68</v>
      </c>
      <c r="L127" s="1153" t="s">
        <v>69</v>
      </c>
      <c r="M127" s="1153" t="s">
        <v>22</v>
      </c>
      <c r="N127" s="1153" t="s">
        <v>758</v>
      </c>
      <c r="O127" s="1153" t="s">
        <v>759</v>
      </c>
      <c r="P127" s="1153" t="s">
        <v>760</v>
      </c>
      <c r="Q127" s="1153" t="s">
        <v>761</v>
      </c>
      <c r="R127" s="1153" t="s">
        <v>762</v>
      </c>
      <c r="S127" s="1153" t="s">
        <v>763</v>
      </c>
      <c r="T127" s="1153" t="s">
        <v>764</v>
      </c>
      <c r="U127" s="1153" t="s">
        <v>765</v>
      </c>
      <c r="V127" s="1153" t="s">
        <v>766</v>
      </c>
      <c r="W127" s="1153" t="s">
        <v>767</v>
      </c>
      <c r="X127" s="1155" t="s">
        <v>768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152">
        <v>1</v>
      </c>
      <c r="F128" s="1153" t="s">
        <v>725</v>
      </c>
      <c r="G128" s="1153" t="s">
        <v>769</v>
      </c>
      <c r="H128" s="1161">
        <v>26.99</v>
      </c>
      <c r="I128" s="1153">
        <v>8</v>
      </c>
      <c r="J128" s="1153">
        <v>0</v>
      </c>
      <c r="K128" s="1153">
        <v>0</v>
      </c>
      <c r="L128" s="1153">
        <v>1</v>
      </c>
      <c r="M128" s="1153">
        <v>1</v>
      </c>
      <c r="N128" s="1153">
        <v>100</v>
      </c>
      <c r="O128" s="1153">
        <v>0</v>
      </c>
      <c r="P128" s="1153">
        <v>0</v>
      </c>
      <c r="Q128" s="1153">
        <v>96</v>
      </c>
      <c r="R128" s="1153">
        <v>0</v>
      </c>
      <c r="S128" s="1153">
        <v>0</v>
      </c>
      <c r="T128" s="1153">
        <v>0</v>
      </c>
      <c r="U128" s="1153">
        <v>0</v>
      </c>
      <c r="V128" s="1153">
        <v>17</v>
      </c>
      <c r="W128" s="1153">
        <v>0</v>
      </c>
      <c r="X128" s="1155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152">
        <v>2</v>
      </c>
      <c r="F129" s="1153" t="s">
        <v>718</v>
      </c>
      <c r="G129" s="1153" t="s">
        <v>769</v>
      </c>
      <c r="H129" s="1161">
        <v>25.01</v>
      </c>
      <c r="I129" s="1153">
        <v>4</v>
      </c>
      <c r="J129" s="1153">
        <v>3</v>
      </c>
      <c r="K129" s="1153">
        <v>0</v>
      </c>
      <c r="L129" s="1153">
        <v>0</v>
      </c>
      <c r="M129" s="1153">
        <v>1</v>
      </c>
      <c r="N129" s="1153">
        <v>0</v>
      </c>
      <c r="O129" s="1153">
        <v>20</v>
      </c>
      <c r="P129" s="1153">
        <v>0</v>
      </c>
      <c r="Q129" s="1153">
        <v>0</v>
      </c>
      <c r="R129" s="1153">
        <v>0</v>
      </c>
      <c r="S129" s="1153">
        <v>0</v>
      </c>
      <c r="T129" s="1153">
        <v>22</v>
      </c>
      <c r="U129" s="1153">
        <v>0</v>
      </c>
      <c r="V129" s="1153">
        <v>0</v>
      </c>
      <c r="W129" s="1153">
        <v>0</v>
      </c>
      <c r="X129" s="1155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152">
        <v>3</v>
      </c>
      <c r="F130" s="1153" t="s">
        <v>772</v>
      </c>
      <c r="G130" s="1153" t="s">
        <v>770</v>
      </c>
      <c r="H130" s="1161">
        <v>25.47</v>
      </c>
      <c r="I130" s="1153">
        <v>7</v>
      </c>
      <c r="J130" s="1153">
        <v>1</v>
      </c>
      <c r="K130" s="1153">
        <v>0</v>
      </c>
      <c r="L130" s="1153">
        <v>1</v>
      </c>
      <c r="M130" s="1153">
        <v>1</v>
      </c>
      <c r="N130" s="1153">
        <v>0</v>
      </c>
      <c r="O130" s="1153">
        <v>14</v>
      </c>
      <c r="P130" s="1153">
        <v>111</v>
      </c>
      <c r="Q130" s="1153">
        <v>8</v>
      </c>
      <c r="R130" s="1153">
        <v>0</v>
      </c>
      <c r="S130" s="1153">
        <v>0</v>
      </c>
      <c r="T130" s="1153">
        <v>22</v>
      </c>
      <c r="U130" s="1153">
        <v>18</v>
      </c>
      <c r="V130" s="1153">
        <v>19</v>
      </c>
      <c r="W130" s="1153">
        <v>0</v>
      </c>
      <c r="X130" s="115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184</v>
      </c>
      <c r="C131" s="256">
        <f t="shared" ca="1" si="45"/>
        <v>184</v>
      </c>
      <c r="E131" s="1152">
        <v>4</v>
      </c>
      <c r="F131" s="1153" t="s">
        <v>599</v>
      </c>
      <c r="G131" s="1153" t="s">
        <v>770</v>
      </c>
      <c r="H131" s="1161">
        <v>28.11</v>
      </c>
      <c r="I131" s="1153">
        <v>6</v>
      </c>
      <c r="J131" s="1153">
        <v>2</v>
      </c>
      <c r="K131" s="1153">
        <v>2</v>
      </c>
      <c r="L131" s="1153">
        <v>1</v>
      </c>
      <c r="M131" s="1153">
        <v>1</v>
      </c>
      <c r="N131" s="1153">
        <v>0</v>
      </c>
      <c r="O131" s="1153">
        <v>24</v>
      </c>
      <c r="P131" s="1153">
        <v>0</v>
      </c>
      <c r="Q131" s="1153">
        <v>20</v>
      </c>
      <c r="R131" s="1153">
        <v>41</v>
      </c>
      <c r="S131" s="1153">
        <v>0</v>
      </c>
      <c r="T131" s="1153">
        <v>18</v>
      </c>
      <c r="U131" s="1153">
        <v>0</v>
      </c>
      <c r="V131" s="1153">
        <v>20</v>
      </c>
      <c r="W131" s="1153">
        <v>12</v>
      </c>
      <c r="X131" s="1155">
        <v>0</v>
      </c>
      <c r="Y131" s="256">
        <f t="shared" ca="1" si="43"/>
        <v>184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152">
        <v>5</v>
      </c>
      <c r="F132" s="1153" t="s">
        <v>771</v>
      </c>
      <c r="G132" s="1153" t="s">
        <v>769</v>
      </c>
      <c r="H132" s="1161">
        <v>24.73</v>
      </c>
      <c r="I132" s="1153">
        <v>5</v>
      </c>
      <c r="J132" s="1153">
        <v>2</v>
      </c>
      <c r="K132" s="1153">
        <v>0</v>
      </c>
      <c r="L132" s="1153">
        <v>1</v>
      </c>
      <c r="M132" s="1153">
        <v>1</v>
      </c>
      <c r="N132" s="1153">
        <v>20</v>
      </c>
      <c r="O132" s="1153">
        <v>0</v>
      </c>
      <c r="P132" s="1153">
        <v>57</v>
      </c>
      <c r="Q132" s="1153">
        <v>40</v>
      </c>
      <c r="R132" s="1153">
        <v>0</v>
      </c>
      <c r="S132" s="1153">
        <v>0</v>
      </c>
      <c r="T132" s="1153">
        <v>0</v>
      </c>
      <c r="U132" s="1153">
        <v>18</v>
      </c>
      <c r="V132" s="1153">
        <v>20</v>
      </c>
      <c r="W132" s="1153">
        <v>0</v>
      </c>
      <c r="X132" s="1155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152">
        <v>6</v>
      </c>
      <c r="F133" s="1153" t="s">
        <v>596</v>
      </c>
      <c r="G133" s="1153" t="s">
        <v>770</v>
      </c>
      <c r="H133" s="1161">
        <v>25.47</v>
      </c>
      <c r="I133" s="1153">
        <v>7</v>
      </c>
      <c r="J133" s="1153">
        <v>1</v>
      </c>
      <c r="K133" s="1153">
        <v>2</v>
      </c>
      <c r="L133" s="1153">
        <v>2</v>
      </c>
      <c r="M133" s="1153">
        <v>1</v>
      </c>
      <c r="N133" s="1153">
        <v>52</v>
      </c>
      <c r="O133" s="1153">
        <v>8</v>
      </c>
      <c r="P133" s="1153">
        <v>38</v>
      </c>
      <c r="Q133" s="1153">
        <v>6</v>
      </c>
      <c r="R133" s="1153">
        <v>0</v>
      </c>
      <c r="S133" s="1153">
        <v>0</v>
      </c>
      <c r="T133" s="1153">
        <v>20</v>
      </c>
      <c r="U133" s="1153">
        <v>18</v>
      </c>
      <c r="V133" s="1153">
        <v>21</v>
      </c>
      <c r="W133" s="1153">
        <v>0</v>
      </c>
      <c r="X133" s="1155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186</v>
      </c>
      <c r="C134" s="256">
        <f t="shared" ca="1" si="45"/>
        <v>186</v>
      </c>
      <c r="E134" s="1152">
        <v>7</v>
      </c>
      <c r="F134" s="1153" t="s">
        <v>814</v>
      </c>
      <c r="G134" s="1153" t="s">
        <v>770</v>
      </c>
      <c r="H134" s="1161">
        <v>22.2</v>
      </c>
      <c r="I134" s="1153">
        <v>7</v>
      </c>
      <c r="J134" s="1153">
        <v>0</v>
      </c>
      <c r="K134" s="1153">
        <v>0</v>
      </c>
      <c r="L134" s="1153">
        <v>1</v>
      </c>
      <c r="M134" s="1153">
        <v>1</v>
      </c>
      <c r="N134" s="1153">
        <v>0</v>
      </c>
      <c r="O134" s="1153">
        <v>0</v>
      </c>
      <c r="P134" s="1153">
        <v>40</v>
      </c>
      <c r="Q134" s="1153">
        <v>4</v>
      </c>
      <c r="R134" s="1153">
        <v>100</v>
      </c>
      <c r="S134" s="1153">
        <v>0</v>
      </c>
      <c r="T134" s="1153">
        <v>0</v>
      </c>
      <c r="U134" s="1153">
        <v>21</v>
      </c>
      <c r="V134" s="1153">
        <v>26</v>
      </c>
      <c r="W134" s="1153">
        <v>18</v>
      </c>
      <c r="X134" s="1155">
        <v>0</v>
      </c>
      <c r="Y134" s="256">
        <f t="shared" ca="1" si="43"/>
        <v>186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152">
        <v>8</v>
      </c>
      <c r="F135" s="1153" t="s">
        <v>597</v>
      </c>
      <c r="G135" s="1153" t="s">
        <v>770</v>
      </c>
      <c r="H135" s="1161">
        <v>30.27</v>
      </c>
      <c r="I135" s="1153">
        <v>4</v>
      </c>
      <c r="J135" s="1153">
        <v>3</v>
      </c>
      <c r="K135" s="1153">
        <v>1</v>
      </c>
      <c r="L135" s="1153">
        <v>1</v>
      </c>
      <c r="M135" s="1153">
        <v>1</v>
      </c>
      <c r="N135" s="1153">
        <v>0</v>
      </c>
      <c r="O135" s="1153">
        <v>83</v>
      </c>
      <c r="P135" s="1153">
        <v>0</v>
      </c>
      <c r="Q135" s="1153">
        <v>96</v>
      </c>
      <c r="R135" s="1153">
        <v>80</v>
      </c>
      <c r="S135" s="1153">
        <v>0</v>
      </c>
      <c r="T135" s="1153">
        <v>11</v>
      </c>
      <c r="U135" s="1153">
        <v>0</v>
      </c>
      <c r="V135" s="1153">
        <v>18</v>
      </c>
      <c r="W135" s="1153">
        <v>18</v>
      </c>
      <c r="X135" s="1155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152">
        <v>9</v>
      </c>
      <c r="F136" s="1153" t="s">
        <v>1</v>
      </c>
      <c r="G136" s="1153"/>
      <c r="H136" s="1161"/>
      <c r="I136" s="1153">
        <v>0</v>
      </c>
      <c r="J136" s="1153">
        <v>0</v>
      </c>
      <c r="K136" s="1153">
        <v>0</v>
      </c>
      <c r="L136" s="1153">
        <v>0</v>
      </c>
      <c r="M136" s="1153">
        <v>0</v>
      </c>
      <c r="N136" s="1153">
        <v>0</v>
      </c>
      <c r="O136" s="1153">
        <v>0</v>
      </c>
      <c r="P136" s="1153">
        <v>0</v>
      </c>
      <c r="Q136" s="1153">
        <v>0</v>
      </c>
      <c r="R136" s="1153">
        <v>0</v>
      </c>
      <c r="S136" s="1153">
        <v>0</v>
      </c>
      <c r="T136" s="1153">
        <v>0</v>
      </c>
      <c r="U136" s="1153">
        <v>0</v>
      </c>
      <c r="V136" s="1153">
        <v>0</v>
      </c>
      <c r="W136" s="1153">
        <v>0</v>
      </c>
      <c r="X136" s="1155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56">
        <v>10</v>
      </c>
      <c r="F137" s="1157" t="s">
        <v>1</v>
      </c>
      <c r="G137" s="1157"/>
      <c r="H137" s="1162"/>
      <c r="I137" s="1157">
        <v>0</v>
      </c>
      <c r="J137" s="1157">
        <v>0</v>
      </c>
      <c r="K137" s="1157">
        <v>0</v>
      </c>
      <c r="L137" s="1157">
        <v>0</v>
      </c>
      <c r="M137" s="1157">
        <v>0</v>
      </c>
      <c r="N137" s="1157">
        <v>0</v>
      </c>
      <c r="O137" s="1157">
        <v>0</v>
      </c>
      <c r="P137" s="1157">
        <v>0</v>
      </c>
      <c r="Q137" s="1157">
        <v>0</v>
      </c>
      <c r="R137" s="1157">
        <v>0</v>
      </c>
      <c r="S137" s="1157">
        <v>0</v>
      </c>
      <c r="T137" s="1157">
        <v>0</v>
      </c>
      <c r="U137" s="1157">
        <v>0</v>
      </c>
      <c r="V137" s="1157">
        <v>0</v>
      </c>
      <c r="W137" s="1157">
        <v>0</v>
      </c>
      <c r="X137" s="115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205" t="s">
        <v>749</v>
      </c>
      <c r="F142" s="1206" t="s">
        <v>750</v>
      </c>
      <c r="G142" s="1206" t="s">
        <v>751</v>
      </c>
      <c r="H142" s="1206" t="s">
        <v>752</v>
      </c>
      <c r="I142" s="1206" t="s">
        <v>753</v>
      </c>
      <c r="J142" s="1206" t="s">
        <v>754</v>
      </c>
      <c r="K142" s="1206" t="s">
        <v>755</v>
      </c>
      <c r="L142" s="1206"/>
      <c r="M142" s="1206"/>
      <c r="N142" s="1206"/>
      <c r="O142" s="1206"/>
      <c r="P142" s="1206"/>
      <c r="Q142" s="1206"/>
      <c r="R142" s="1206"/>
      <c r="S142" s="1206"/>
      <c r="T142" s="1206"/>
      <c r="U142" s="1206"/>
      <c r="V142" s="1206"/>
      <c r="W142" s="1206"/>
      <c r="X142" s="120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15">
        <v>9</v>
      </c>
      <c r="F143" s="1216">
        <v>3</v>
      </c>
      <c r="G143" s="1209">
        <v>7</v>
      </c>
      <c r="H143" s="1209">
        <v>5</v>
      </c>
      <c r="I143" s="1210">
        <v>21</v>
      </c>
      <c r="J143" s="1210">
        <v>15</v>
      </c>
      <c r="K143" s="1209">
        <v>62</v>
      </c>
      <c r="L143" s="1209"/>
      <c r="M143" s="1209"/>
      <c r="N143" s="1209"/>
      <c r="O143" s="1209"/>
      <c r="P143" s="1209"/>
      <c r="Q143" s="1209"/>
      <c r="R143" s="1209"/>
      <c r="S143" s="1209"/>
      <c r="T143" s="1209"/>
      <c r="U143" s="1209"/>
      <c r="V143" s="1209"/>
      <c r="W143" s="1209"/>
      <c r="X143" s="1211"/>
      <c r="AA143" s="256">
        <f>IF(E143=D140,0,1)</f>
        <v>0</v>
      </c>
    </row>
    <row r="144" spans="2:28" x14ac:dyDescent="0.25">
      <c r="E144" s="1208" t="s">
        <v>581</v>
      </c>
      <c r="F144" s="1209" t="s">
        <v>63</v>
      </c>
      <c r="G144" s="1209" t="s">
        <v>756</v>
      </c>
      <c r="H144" s="1209" t="s">
        <v>757</v>
      </c>
      <c r="I144" s="1210" t="s">
        <v>66</v>
      </c>
      <c r="J144" s="1210" t="s">
        <v>67</v>
      </c>
      <c r="K144" s="1209" t="s">
        <v>68</v>
      </c>
      <c r="L144" s="1209" t="s">
        <v>69</v>
      </c>
      <c r="M144" s="1209" t="s">
        <v>22</v>
      </c>
      <c r="N144" s="1209" t="s">
        <v>758</v>
      </c>
      <c r="O144" s="1209" t="s">
        <v>759</v>
      </c>
      <c r="P144" s="1209" t="s">
        <v>760</v>
      </c>
      <c r="Q144" s="1209" t="s">
        <v>761</v>
      </c>
      <c r="R144" s="1209" t="s">
        <v>762</v>
      </c>
      <c r="S144" s="1209" t="s">
        <v>763</v>
      </c>
      <c r="T144" s="1209" t="s">
        <v>764</v>
      </c>
      <c r="U144" s="1209" t="s">
        <v>765</v>
      </c>
      <c r="V144" s="1209" t="s">
        <v>766</v>
      </c>
      <c r="W144" s="1209" t="s">
        <v>767</v>
      </c>
      <c r="X144" s="1211" t="s">
        <v>768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208">
        <v>1</v>
      </c>
      <c r="F145" s="1209" t="s">
        <v>606</v>
      </c>
      <c r="G145" s="1209" t="s">
        <v>769</v>
      </c>
      <c r="H145" s="1217">
        <v>24.74</v>
      </c>
      <c r="I145" s="1209">
        <v>2</v>
      </c>
      <c r="J145" s="1209">
        <v>2</v>
      </c>
      <c r="K145" s="1209">
        <v>1</v>
      </c>
      <c r="L145" s="1209">
        <v>1</v>
      </c>
      <c r="M145" s="1209">
        <v>1</v>
      </c>
      <c r="N145" s="1209">
        <v>86</v>
      </c>
      <c r="O145" s="1209">
        <v>0</v>
      </c>
      <c r="P145" s="1209">
        <v>32</v>
      </c>
      <c r="Q145" s="1209">
        <v>70</v>
      </c>
      <c r="R145" s="1209">
        <v>0</v>
      </c>
      <c r="S145" s="1209">
        <v>0</v>
      </c>
      <c r="T145" s="1209">
        <v>0</v>
      </c>
      <c r="U145" s="1209">
        <v>16</v>
      </c>
      <c r="V145" s="1209">
        <v>17</v>
      </c>
      <c r="W145" s="1209">
        <v>0</v>
      </c>
      <c r="X145" s="1211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1208">
        <v>2</v>
      </c>
      <c r="F146" s="1209" t="s">
        <v>600</v>
      </c>
      <c r="G146" s="1209" t="s">
        <v>769</v>
      </c>
      <c r="H146" s="1217">
        <v>21.66</v>
      </c>
      <c r="I146" s="1209">
        <v>2</v>
      </c>
      <c r="J146" s="1209">
        <v>2</v>
      </c>
      <c r="K146" s="1209">
        <v>0</v>
      </c>
      <c r="L146" s="1209">
        <v>0</v>
      </c>
      <c r="M146" s="1209">
        <v>1</v>
      </c>
      <c r="N146" s="1209">
        <v>0</v>
      </c>
      <c r="O146" s="1209">
        <v>67</v>
      </c>
      <c r="P146" s="1209">
        <v>0</v>
      </c>
      <c r="Q146" s="1209">
        <v>0</v>
      </c>
      <c r="R146" s="1209">
        <v>12</v>
      </c>
      <c r="S146" s="1209">
        <v>0</v>
      </c>
      <c r="T146" s="1209">
        <v>21</v>
      </c>
      <c r="U146" s="1209">
        <v>0</v>
      </c>
      <c r="V146" s="1209">
        <v>0</v>
      </c>
      <c r="W146" s="1209">
        <v>22</v>
      </c>
      <c r="X146" s="121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208">
        <v>3</v>
      </c>
      <c r="F147" s="1209" t="s">
        <v>787</v>
      </c>
      <c r="G147" s="1209" t="s">
        <v>770</v>
      </c>
      <c r="H147" s="1217">
        <v>21.37</v>
      </c>
      <c r="I147" s="1209">
        <v>1</v>
      </c>
      <c r="J147" s="1209">
        <v>1</v>
      </c>
      <c r="K147" s="1209">
        <v>0</v>
      </c>
      <c r="L147" s="1209">
        <v>1</v>
      </c>
      <c r="M147" s="1209">
        <v>1</v>
      </c>
      <c r="N147" s="1209">
        <v>0</v>
      </c>
      <c r="O147" s="1209">
        <v>0</v>
      </c>
      <c r="P147" s="1209">
        <v>48</v>
      </c>
      <c r="Q147" s="1209">
        <v>98</v>
      </c>
      <c r="R147" s="1209">
        <v>12</v>
      </c>
      <c r="S147" s="1209">
        <v>0</v>
      </c>
      <c r="T147" s="1209">
        <v>0</v>
      </c>
      <c r="U147" s="1209">
        <v>23</v>
      </c>
      <c r="V147" s="1209">
        <v>21</v>
      </c>
      <c r="W147" s="1209">
        <v>26</v>
      </c>
      <c r="X147" s="1211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208">
        <v>4</v>
      </c>
      <c r="F148" s="1209" t="s">
        <v>786</v>
      </c>
      <c r="G148" s="1209" t="s">
        <v>770</v>
      </c>
      <c r="H148" s="1217">
        <v>24.64</v>
      </c>
      <c r="I148" s="1209">
        <v>4</v>
      </c>
      <c r="J148" s="1209">
        <v>1</v>
      </c>
      <c r="K148" s="1209">
        <v>0</v>
      </c>
      <c r="L148" s="1209">
        <v>2</v>
      </c>
      <c r="M148" s="1209">
        <v>1</v>
      </c>
      <c r="N148" s="1209">
        <v>2</v>
      </c>
      <c r="O148" s="1209">
        <v>44</v>
      </c>
      <c r="P148" s="1209">
        <v>38</v>
      </c>
      <c r="Q148" s="1209">
        <v>10</v>
      </c>
      <c r="R148" s="1209">
        <v>0</v>
      </c>
      <c r="S148" s="1209">
        <v>0</v>
      </c>
      <c r="T148" s="1209">
        <v>17</v>
      </c>
      <c r="U148" s="1209">
        <v>25</v>
      </c>
      <c r="V148" s="1209">
        <v>19</v>
      </c>
      <c r="W148" s="1209">
        <v>0</v>
      </c>
      <c r="X148" s="1211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204</v>
      </c>
      <c r="C149" s="256">
        <f t="shared" ca="1" si="51"/>
        <v>204</v>
      </c>
      <c r="E149" s="1208">
        <v>5</v>
      </c>
      <c r="F149" s="1209" t="s">
        <v>603</v>
      </c>
      <c r="G149" s="1209" t="s">
        <v>769</v>
      </c>
      <c r="H149" s="1217">
        <v>25.42</v>
      </c>
      <c r="I149" s="1209">
        <v>6</v>
      </c>
      <c r="J149" s="1209">
        <v>1</v>
      </c>
      <c r="K149" s="1209">
        <v>0</v>
      </c>
      <c r="L149" s="1209">
        <v>0</v>
      </c>
      <c r="M149" s="1209">
        <v>1</v>
      </c>
      <c r="N149" s="1209">
        <v>0</v>
      </c>
      <c r="O149" s="1209">
        <v>0</v>
      </c>
      <c r="P149" s="1209">
        <v>0</v>
      </c>
      <c r="Q149" s="1209">
        <v>0</v>
      </c>
      <c r="R149" s="1209">
        <v>0</v>
      </c>
      <c r="S149" s="1209">
        <v>0</v>
      </c>
      <c r="T149" s="1209">
        <v>0</v>
      </c>
      <c r="U149" s="1209">
        <v>0</v>
      </c>
      <c r="V149" s="1209">
        <v>0</v>
      </c>
      <c r="W149" s="1209">
        <v>0</v>
      </c>
      <c r="X149" s="1211">
        <v>0</v>
      </c>
      <c r="Y149" s="256">
        <f t="shared" ca="1" si="49"/>
        <v>204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208">
        <v>6</v>
      </c>
      <c r="F150" s="1209" t="s">
        <v>605</v>
      </c>
      <c r="G150" s="1209" t="s">
        <v>769</v>
      </c>
      <c r="H150" s="1217">
        <v>19.52</v>
      </c>
      <c r="I150" s="1209">
        <v>7</v>
      </c>
      <c r="J150" s="1209">
        <v>1</v>
      </c>
      <c r="K150" s="1209">
        <v>0</v>
      </c>
      <c r="L150" s="1209">
        <v>1</v>
      </c>
      <c r="M150" s="1209">
        <v>1</v>
      </c>
      <c r="N150" s="1209">
        <v>20</v>
      </c>
      <c r="O150" s="1209">
        <v>90</v>
      </c>
      <c r="P150" s="1209">
        <v>0</v>
      </c>
      <c r="Q150" s="1209">
        <v>9</v>
      </c>
      <c r="R150" s="1209">
        <v>0</v>
      </c>
      <c r="S150" s="1209">
        <v>0</v>
      </c>
      <c r="T150" s="1209">
        <v>18</v>
      </c>
      <c r="U150" s="1209">
        <v>0</v>
      </c>
      <c r="V150" s="1209">
        <v>30</v>
      </c>
      <c r="W150" s="1209">
        <v>0</v>
      </c>
      <c r="X150" s="1211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1208">
        <v>7</v>
      </c>
      <c r="F151" s="1209" t="s">
        <v>604</v>
      </c>
      <c r="G151" s="1209" t="s">
        <v>770</v>
      </c>
      <c r="H151" s="1217">
        <v>21.78</v>
      </c>
      <c r="I151" s="1209">
        <v>7</v>
      </c>
      <c r="J151" s="1209">
        <v>0</v>
      </c>
      <c r="K151" s="1209">
        <v>0</v>
      </c>
      <c r="L151" s="1209">
        <v>1</v>
      </c>
      <c r="M151" s="1209">
        <v>1</v>
      </c>
      <c r="N151" s="1209">
        <v>0</v>
      </c>
      <c r="O151" s="1209">
        <v>55</v>
      </c>
      <c r="P151" s="1209">
        <v>53</v>
      </c>
      <c r="Q151" s="1209">
        <v>6</v>
      </c>
      <c r="R151" s="1209">
        <v>0</v>
      </c>
      <c r="S151" s="1209">
        <v>0</v>
      </c>
      <c r="T151" s="1209">
        <v>24</v>
      </c>
      <c r="U151" s="1209">
        <v>23</v>
      </c>
      <c r="V151" s="1209">
        <v>22</v>
      </c>
      <c r="W151" s="1209">
        <v>0</v>
      </c>
      <c r="X151" s="121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208">
        <v>8</v>
      </c>
      <c r="F152" s="1209" t="s">
        <v>632</v>
      </c>
      <c r="G152" s="1209" t="s">
        <v>770</v>
      </c>
      <c r="H152" s="1217">
        <v>28.06</v>
      </c>
      <c r="I152" s="1209">
        <v>7</v>
      </c>
      <c r="J152" s="1209">
        <v>2</v>
      </c>
      <c r="K152" s="1209">
        <v>1</v>
      </c>
      <c r="L152" s="1209">
        <v>1</v>
      </c>
      <c r="M152" s="1209">
        <v>1</v>
      </c>
      <c r="N152" s="1209">
        <v>0</v>
      </c>
      <c r="O152" s="1209">
        <v>0</v>
      </c>
      <c r="P152" s="1209">
        <v>40</v>
      </c>
      <c r="Q152" s="1209">
        <v>24</v>
      </c>
      <c r="R152" s="1209">
        <v>50</v>
      </c>
      <c r="S152" s="1209">
        <v>0</v>
      </c>
      <c r="T152" s="1209">
        <v>0</v>
      </c>
      <c r="U152" s="1209">
        <v>17</v>
      </c>
      <c r="V152" s="1209">
        <v>18</v>
      </c>
      <c r="W152" s="1209">
        <v>17</v>
      </c>
      <c r="X152" s="1211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208">
        <v>9</v>
      </c>
      <c r="F153" s="1209" t="s">
        <v>1</v>
      </c>
      <c r="G153" s="1209"/>
      <c r="H153" s="1217"/>
      <c r="I153" s="1209">
        <v>0</v>
      </c>
      <c r="J153" s="1209">
        <v>0</v>
      </c>
      <c r="K153" s="1209">
        <v>0</v>
      </c>
      <c r="L153" s="1209">
        <v>0</v>
      </c>
      <c r="M153" s="1209">
        <v>0</v>
      </c>
      <c r="N153" s="1209">
        <v>0</v>
      </c>
      <c r="O153" s="1209">
        <v>0</v>
      </c>
      <c r="P153" s="1209">
        <v>0</v>
      </c>
      <c r="Q153" s="1209">
        <v>0</v>
      </c>
      <c r="R153" s="1209">
        <v>0</v>
      </c>
      <c r="S153" s="1209">
        <v>0</v>
      </c>
      <c r="T153" s="1209">
        <v>0</v>
      </c>
      <c r="U153" s="1209">
        <v>0</v>
      </c>
      <c r="V153" s="1209">
        <v>0</v>
      </c>
      <c r="W153" s="1209">
        <v>0</v>
      </c>
      <c r="X153" s="121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12">
        <v>10</v>
      </c>
      <c r="F154" s="1213" t="s">
        <v>1</v>
      </c>
      <c r="G154" s="1213"/>
      <c r="H154" s="1218"/>
      <c r="I154" s="1213">
        <v>0</v>
      </c>
      <c r="J154" s="1213">
        <v>0</v>
      </c>
      <c r="K154" s="1213">
        <v>0</v>
      </c>
      <c r="L154" s="1213">
        <v>0</v>
      </c>
      <c r="M154" s="1213">
        <v>0</v>
      </c>
      <c r="N154" s="1213">
        <v>0</v>
      </c>
      <c r="O154" s="1213">
        <v>0</v>
      </c>
      <c r="P154" s="1213">
        <v>0</v>
      </c>
      <c r="Q154" s="1213">
        <v>0</v>
      </c>
      <c r="R154" s="1213">
        <v>0</v>
      </c>
      <c r="S154" s="1213">
        <v>0</v>
      </c>
      <c r="T154" s="1213">
        <v>0</v>
      </c>
      <c r="U154" s="1213">
        <v>0</v>
      </c>
      <c r="V154" s="1213">
        <v>0</v>
      </c>
      <c r="W154" s="1213">
        <v>0</v>
      </c>
      <c r="X154" s="121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77" t="s">
        <v>749</v>
      </c>
      <c r="F159" s="1178" t="s">
        <v>750</v>
      </c>
      <c r="G159" s="1178" t="s">
        <v>751</v>
      </c>
      <c r="H159" s="1178" t="s">
        <v>752</v>
      </c>
      <c r="I159" s="1178" t="s">
        <v>753</v>
      </c>
      <c r="J159" s="1178" t="s">
        <v>754</v>
      </c>
      <c r="K159" s="1178" t="s">
        <v>755</v>
      </c>
      <c r="L159" s="1178"/>
      <c r="M159" s="1178"/>
      <c r="N159" s="1178"/>
      <c r="O159" s="1178"/>
      <c r="P159" s="1178"/>
      <c r="Q159" s="1178"/>
      <c r="R159" s="1178"/>
      <c r="S159" s="1178"/>
      <c r="T159" s="1178"/>
      <c r="U159" s="1178"/>
      <c r="V159" s="1178"/>
      <c r="W159" s="1178"/>
      <c r="X159" s="117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87"/>
      <c r="F160" s="1188"/>
      <c r="G160" s="1181">
        <v>4</v>
      </c>
      <c r="H160" s="1181">
        <v>8</v>
      </c>
      <c r="I160" s="1182">
        <v>13</v>
      </c>
      <c r="J160" s="1182">
        <v>22</v>
      </c>
      <c r="K160" s="1181">
        <v>70</v>
      </c>
      <c r="L160" s="1181"/>
      <c r="M160" s="1181"/>
      <c r="N160" s="1181"/>
      <c r="O160" s="1181"/>
      <c r="P160" s="1181"/>
      <c r="Q160" s="1181"/>
      <c r="R160" s="1181"/>
      <c r="S160" s="1181"/>
      <c r="T160" s="1181"/>
      <c r="U160" s="1181"/>
      <c r="V160" s="1181"/>
      <c r="W160" s="1181"/>
      <c r="X160" s="1183"/>
      <c r="AA160" s="256">
        <f>IF(E160=D157,0,1)</f>
        <v>1</v>
      </c>
    </row>
    <row r="161" spans="2:28" x14ac:dyDescent="0.25">
      <c r="E161" s="1180" t="s">
        <v>581</v>
      </c>
      <c r="F161" s="1181" t="s">
        <v>63</v>
      </c>
      <c r="G161" s="1181" t="s">
        <v>756</v>
      </c>
      <c r="H161" s="1181" t="s">
        <v>757</v>
      </c>
      <c r="I161" s="1182" t="s">
        <v>66</v>
      </c>
      <c r="J161" s="1182" t="s">
        <v>67</v>
      </c>
      <c r="K161" s="1181" t="s">
        <v>68</v>
      </c>
      <c r="L161" s="1181" t="s">
        <v>69</v>
      </c>
      <c r="M161" s="1181" t="s">
        <v>22</v>
      </c>
      <c r="N161" s="1181" t="s">
        <v>758</v>
      </c>
      <c r="O161" s="1181" t="s">
        <v>759</v>
      </c>
      <c r="P161" s="1181" t="s">
        <v>760</v>
      </c>
      <c r="Q161" s="1181" t="s">
        <v>761</v>
      </c>
      <c r="R161" s="1181" t="s">
        <v>762</v>
      </c>
      <c r="S161" s="1181" t="s">
        <v>763</v>
      </c>
      <c r="T161" s="1181" t="s">
        <v>764</v>
      </c>
      <c r="U161" s="1181" t="s">
        <v>765</v>
      </c>
      <c r="V161" s="1181" t="s">
        <v>766</v>
      </c>
      <c r="W161" s="1181" t="s">
        <v>767</v>
      </c>
      <c r="X161" s="1183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80">
        <v>1</v>
      </c>
      <c r="F162" s="1181" t="s">
        <v>774</v>
      </c>
      <c r="G162" s="1181" t="s">
        <v>770</v>
      </c>
      <c r="H162" s="1189">
        <v>27.33</v>
      </c>
      <c r="I162" s="1181">
        <v>6</v>
      </c>
      <c r="J162" s="1181">
        <v>3</v>
      </c>
      <c r="K162" s="1181">
        <v>0</v>
      </c>
      <c r="L162" s="1181">
        <v>1</v>
      </c>
      <c r="M162" s="1181">
        <v>1</v>
      </c>
      <c r="N162" s="1181">
        <v>0</v>
      </c>
      <c r="O162" s="1181">
        <v>60</v>
      </c>
      <c r="P162" s="1181">
        <v>65</v>
      </c>
      <c r="Q162" s="1181">
        <v>0</v>
      </c>
      <c r="R162" s="1181">
        <v>25</v>
      </c>
      <c r="S162" s="1181">
        <v>0</v>
      </c>
      <c r="T162" s="1181">
        <v>20</v>
      </c>
      <c r="U162" s="1181">
        <v>14</v>
      </c>
      <c r="V162" s="1181">
        <v>0</v>
      </c>
      <c r="W162" s="1181">
        <v>17</v>
      </c>
      <c r="X162" s="118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80">
        <v>2</v>
      </c>
      <c r="F163" s="1181" t="s">
        <v>712</v>
      </c>
      <c r="G163" s="1181" t="s">
        <v>770</v>
      </c>
      <c r="H163" s="1189">
        <v>26.7</v>
      </c>
      <c r="I163" s="1181">
        <v>5</v>
      </c>
      <c r="J163" s="1181">
        <v>2</v>
      </c>
      <c r="K163" s="1181">
        <v>1</v>
      </c>
      <c r="L163" s="1181">
        <v>1</v>
      </c>
      <c r="M163" s="1181">
        <v>1</v>
      </c>
      <c r="N163" s="1181">
        <v>0</v>
      </c>
      <c r="O163" s="1181">
        <v>0</v>
      </c>
      <c r="P163" s="1181">
        <v>136</v>
      </c>
      <c r="Q163" s="1181">
        <v>40</v>
      </c>
      <c r="R163" s="1181">
        <v>65</v>
      </c>
      <c r="S163" s="1181">
        <v>0</v>
      </c>
      <c r="T163" s="1181">
        <v>0</v>
      </c>
      <c r="U163" s="1181">
        <v>12</v>
      </c>
      <c r="V163" s="1181">
        <v>17</v>
      </c>
      <c r="W163" s="1181">
        <v>24</v>
      </c>
      <c r="X163" s="1183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180">
        <v>3</v>
      </c>
      <c r="F164" s="1181" t="s">
        <v>628</v>
      </c>
      <c r="G164" s="1181" t="s">
        <v>769</v>
      </c>
      <c r="H164" s="1189">
        <v>21.25</v>
      </c>
      <c r="I164" s="1181">
        <v>2</v>
      </c>
      <c r="J164" s="1181">
        <v>2</v>
      </c>
      <c r="K164" s="1181">
        <v>0</v>
      </c>
      <c r="L164" s="1181">
        <v>0</v>
      </c>
      <c r="M164" s="1181">
        <v>1</v>
      </c>
      <c r="N164" s="1181">
        <v>0</v>
      </c>
      <c r="O164" s="1181">
        <v>0</v>
      </c>
      <c r="P164" s="1181">
        <v>0</v>
      </c>
      <c r="Q164" s="1181">
        <v>0</v>
      </c>
      <c r="R164" s="1181">
        <v>0</v>
      </c>
      <c r="S164" s="1181">
        <v>0</v>
      </c>
      <c r="T164" s="1181">
        <v>0</v>
      </c>
      <c r="U164" s="1181">
        <v>0</v>
      </c>
      <c r="V164" s="1181">
        <v>0</v>
      </c>
      <c r="W164" s="1181">
        <v>0</v>
      </c>
      <c r="X164" s="118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0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180">
        <v>4</v>
      </c>
      <c r="F165" s="1181" t="s">
        <v>614</v>
      </c>
      <c r="G165" s="1181" t="s">
        <v>769</v>
      </c>
      <c r="H165" s="1189">
        <v>25.01</v>
      </c>
      <c r="I165" s="1181">
        <v>5</v>
      </c>
      <c r="J165" s="1181">
        <v>3</v>
      </c>
      <c r="K165" s="1181">
        <v>1</v>
      </c>
      <c r="L165" s="1181">
        <v>1</v>
      </c>
      <c r="M165" s="1181">
        <v>1</v>
      </c>
      <c r="N165" s="1181">
        <v>40</v>
      </c>
      <c r="O165" s="1181">
        <v>0</v>
      </c>
      <c r="P165" s="1181">
        <v>4</v>
      </c>
      <c r="Q165" s="1181">
        <v>0</v>
      </c>
      <c r="R165" s="1181">
        <v>0</v>
      </c>
      <c r="S165" s="1181">
        <v>0</v>
      </c>
      <c r="T165" s="1181">
        <v>0</v>
      </c>
      <c r="U165" s="1181">
        <v>24</v>
      </c>
      <c r="V165" s="1181">
        <v>0</v>
      </c>
      <c r="W165" s="1181">
        <v>0</v>
      </c>
      <c r="X165" s="118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180">
        <v>5</v>
      </c>
      <c r="F166" s="1181" t="s">
        <v>613</v>
      </c>
      <c r="G166" s="1181" t="s">
        <v>770</v>
      </c>
      <c r="H166" s="1189">
        <v>22.01</v>
      </c>
      <c r="I166" s="1181">
        <v>6</v>
      </c>
      <c r="J166" s="1181">
        <v>2</v>
      </c>
      <c r="K166" s="1181">
        <v>0</v>
      </c>
      <c r="L166" s="1181">
        <v>1</v>
      </c>
      <c r="M166" s="1181">
        <v>1</v>
      </c>
      <c r="N166" s="1181">
        <v>0</v>
      </c>
      <c r="O166" s="1181">
        <v>40</v>
      </c>
      <c r="P166" s="1181">
        <v>0</v>
      </c>
      <c r="Q166" s="1181">
        <v>0</v>
      </c>
      <c r="R166" s="1181">
        <v>108</v>
      </c>
      <c r="S166" s="1181">
        <v>13</v>
      </c>
      <c r="T166" s="1181">
        <v>24</v>
      </c>
      <c r="U166" s="1181">
        <v>0</v>
      </c>
      <c r="V166" s="1181">
        <v>0</v>
      </c>
      <c r="W166" s="1181">
        <v>15</v>
      </c>
      <c r="X166" s="1183">
        <v>24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180">
        <v>6</v>
      </c>
      <c r="F167" s="1181" t="s">
        <v>775</v>
      </c>
      <c r="G167" s="1181" t="s">
        <v>769</v>
      </c>
      <c r="H167" s="1189">
        <v>24.67</v>
      </c>
      <c r="I167" s="1181">
        <v>5</v>
      </c>
      <c r="J167" s="1181">
        <v>0</v>
      </c>
      <c r="K167" s="1181">
        <v>0</v>
      </c>
      <c r="L167" s="1181">
        <v>0</v>
      </c>
      <c r="M167" s="1181">
        <v>1</v>
      </c>
      <c r="N167" s="1181">
        <v>0</v>
      </c>
      <c r="O167" s="1181">
        <v>0</v>
      </c>
      <c r="P167" s="1181">
        <v>0</v>
      </c>
      <c r="Q167" s="1181">
        <v>0</v>
      </c>
      <c r="R167" s="1181">
        <v>0</v>
      </c>
      <c r="S167" s="1181">
        <v>0</v>
      </c>
      <c r="T167" s="1181">
        <v>0</v>
      </c>
      <c r="U167" s="1181">
        <v>0</v>
      </c>
      <c r="V167" s="1181">
        <v>0</v>
      </c>
      <c r="W167" s="1181">
        <v>0</v>
      </c>
      <c r="X167" s="1183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0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180">
        <v>7</v>
      </c>
      <c r="F168" s="1181" t="s">
        <v>635</v>
      </c>
      <c r="G168" s="1181" t="s">
        <v>769</v>
      </c>
      <c r="H168" s="1189">
        <v>22.19</v>
      </c>
      <c r="I168" s="1181">
        <v>4</v>
      </c>
      <c r="J168" s="1181">
        <v>0</v>
      </c>
      <c r="K168" s="1181">
        <v>0</v>
      </c>
      <c r="L168" s="1181">
        <v>0</v>
      </c>
      <c r="M168" s="1181">
        <v>1</v>
      </c>
      <c r="N168" s="1181">
        <v>0</v>
      </c>
      <c r="O168" s="1181">
        <v>60</v>
      </c>
      <c r="P168" s="1181">
        <v>0</v>
      </c>
      <c r="Q168" s="1181">
        <v>0</v>
      </c>
      <c r="R168" s="1181">
        <v>0</v>
      </c>
      <c r="S168" s="1181">
        <v>0</v>
      </c>
      <c r="T168" s="1181">
        <v>23</v>
      </c>
      <c r="U168" s="1181">
        <v>0</v>
      </c>
      <c r="V168" s="1181">
        <v>0</v>
      </c>
      <c r="W168" s="1181">
        <v>0</v>
      </c>
      <c r="X168" s="118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180">
        <v>8</v>
      </c>
      <c r="F169" s="1181" t="s">
        <v>640</v>
      </c>
      <c r="G169" s="1181" t="s">
        <v>769</v>
      </c>
      <c r="H169" s="1189">
        <v>24.97</v>
      </c>
      <c r="I169" s="1181">
        <v>5</v>
      </c>
      <c r="J169" s="1181">
        <v>1</v>
      </c>
      <c r="K169" s="1181">
        <v>0</v>
      </c>
      <c r="L169" s="1181">
        <v>0</v>
      </c>
      <c r="M169" s="1181">
        <v>1</v>
      </c>
      <c r="N169" s="1181">
        <v>0</v>
      </c>
      <c r="O169" s="1181">
        <v>0</v>
      </c>
      <c r="P169" s="1181">
        <v>72</v>
      </c>
      <c r="Q169" s="1181">
        <v>0</v>
      </c>
      <c r="R169" s="1181">
        <v>0</v>
      </c>
      <c r="S169" s="1181">
        <v>0</v>
      </c>
      <c r="T169" s="1181">
        <v>0</v>
      </c>
      <c r="U169" s="1181">
        <v>17</v>
      </c>
      <c r="V169" s="1181">
        <v>0</v>
      </c>
      <c r="W169" s="1181">
        <v>0</v>
      </c>
      <c r="X169" s="1183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1</v>
      </c>
    </row>
    <row r="170" spans="2:28" x14ac:dyDescent="0.25">
      <c r="B170" s="256" t="e">
        <f t="shared" ca="1" si="54"/>
        <v>#N/A</v>
      </c>
      <c r="E170" s="1180">
        <v>9</v>
      </c>
      <c r="F170" s="1181" t="s">
        <v>1</v>
      </c>
      <c r="G170" s="1181"/>
      <c r="H170" s="1189"/>
      <c r="I170" s="1181">
        <v>0</v>
      </c>
      <c r="J170" s="1181">
        <v>0</v>
      </c>
      <c r="K170" s="1181">
        <v>0</v>
      </c>
      <c r="L170" s="1181">
        <v>0</v>
      </c>
      <c r="M170" s="1181">
        <v>0</v>
      </c>
      <c r="N170" s="1181">
        <v>0</v>
      </c>
      <c r="O170" s="1181">
        <v>0</v>
      </c>
      <c r="P170" s="1181">
        <v>0</v>
      </c>
      <c r="Q170" s="1181">
        <v>0</v>
      </c>
      <c r="R170" s="1181">
        <v>0</v>
      </c>
      <c r="S170" s="1181">
        <v>0</v>
      </c>
      <c r="T170" s="1181">
        <v>0</v>
      </c>
      <c r="U170" s="1181">
        <v>0</v>
      </c>
      <c r="V170" s="1181">
        <v>0</v>
      </c>
      <c r="W170" s="1181">
        <v>0</v>
      </c>
      <c r="X170" s="1183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84">
        <v>10</v>
      </c>
      <c r="F171" s="1185" t="s">
        <v>1</v>
      </c>
      <c r="G171" s="1185"/>
      <c r="H171" s="1190"/>
      <c r="I171" s="1185">
        <v>0</v>
      </c>
      <c r="J171" s="1185">
        <v>0</v>
      </c>
      <c r="K171" s="1185">
        <v>0</v>
      </c>
      <c r="L171" s="1185">
        <v>0</v>
      </c>
      <c r="M171" s="1185">
        <v>0</v>
      </c>
      <c r="N171" s="1185">
        <v>0</v>
      </c>
      <c r="O171" s="1185">
        <v>0</v>
      </c>
      <c r="P171" s="1185">
        <v>0</v>
      </c>
      <c r="Q171" s="1185">
        <v>0</v>
      </c>
      <c r="R171" s="1185">
        <v>0</v>
      </c>
      <c r="S171" s="1185">
        <v>0</v>
      </c>
      <c r="T171" s="1185">
        <v>0</v>
      </c>
      <c r="U171" s="1185">
        <v>0</v>
      </c>
      <c r="V171" s="1185">
        <v>0</v>
      </c>
      <c r="W171" s="1185">
        <v>0</v>
      </c>
      <c r="X171" s="1186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Players</vt:lpstr>
      <vt:lpstr>Week16</vt:lpstr>
      <vt:lpstr>Week17</vt:lpstr>
      <vt:lpstr>Week18</vt:lpstr>
      <vt:lpstr>Week19</vt:lpstr>
      <vt:lpstr>Week20</vt:lpstr>
      <vt:lpstr>Week21</vt:lpstr>
      <vt:lpstr>Week22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2019-03-06T12:48:29Z</dcterms:modified>
</cp:coreProperties>
</file>